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28" yWindow="36" windowWidth="13176" windowHeight="9216"/>
  </bookViews>
  <sheets>
    <sheet name="VAT" sheetId="8" r:id="rId1"/>
    <sheet name="Summary R &amp; P" sheetId="1" r:id="rId2"/>
    <sheet name="Income" sheetId="5" r:id="rId3"/>
    <sheet name="Payments" sheetId="2" r:id="rId4"/>
    <sheet name="Precept" sheetId="3" r:id="rId5"/>
  </sheets>
  <definedNames>
    <definedName name="_xlnm.Print_Area" localSheetId="2">Income!$A$1:$R$16</definedName>
    <definedName name="_xlnm.Print_Area" localSheetId="3">Payments!$A$1:$Z$53</definedName>
    <definedName name="_xlnm.Print_Titles" localSheetId="3">Payments!$A:$E,Payments!$4:$4</definedName>
  </definedNames>
  <calcPr calcId="145621"/>
</workbook>
</file>

<file path=xl/calcChain.xml><?xml version="1.0" encoding="utf-8"?>
<calcChain xmlns="http://schemas.openxmlformats.org/spreadsheetml/2006/main">
  <c r="J13" i="3" l="1"/>
  <c r="T6" i="5"/>
  <c r="T8" i="5"/>
  <c r="T9" i="5"/>
  <c r="T10" i="5"/>
  <c r="T11" i="5"/>
  <c r="T13" i="5"/>
  <c r="T16" i="5" s="1"/>
  <c r="T14" i="5"/>
  <c r="Z45" i="2" l="1"/>
  <c r="P6" i="5"/>
  <c r="P5" i="5"/>
  <c r="D52" i="1"/>
  <c r="H43" i="1"/>
  <c r="F12" i="1" s="1"/>
  <c r="Z49" i="2"/>
  <c r="Z48" i="2"/>
  <c r="Z47" i="2"/>
  <c r="Z43" i="2"/>
  <c r="Z46" i="2"/>
  <c r="Z44" i="2"/>
  <c r="G16" i="8" l="1"/>
  <c r="G15" i="8"/>
  <c r="G13" i="8"/>
  <c r="G12" i="8"/>
  <c r="G17" i="8"/>
  <c r="G11" i="8"/>
  <c r="G10" i="8"/>
  <c r="G9" i="8"/>
  <c r="G8" i="8"/>
  <c r="G7" i="8"/>
  <c r="G6" i="8"/>
  <c r="Z42" i="2"/>
  <c r="Y50" i="2"/>
  <c r="J33" i="3" s="1"/>
  <c r="L33" i="3" s="1"/>
  <c r="X50" i="2"/>
  <c r="F29" i="1" s="1"/>
  <c r="W50" i="2"/>
  <c r="V50" i="2"/>
  <c r="F25" i="1" s="1"/>
  <c r="U50" i="2"/>
  <c r="F28" i="1" s="1"/>
  <c r="T50" i="2"/>
  <c r="J34" i="3" s="1"/>
  <c r="S50" i="2"/>
  <c r="J18" i="3" s="1"/>
  <c r="L18" i="3" s="1"/>
  <c r="R50" i="2"/>
  <c r="J30" i="3" s="1"/>
  <c r="L30" i="3" s="1"/>
  <c r="Q50" i="2"/>
  <c r="F32" i="1" s="1"/>
  <c r="P50" i="2"/>
  <c r="O50" i="2"/>
  <c r="F18" i="1" s="1"/>
  <c r="H18" i="1" s="1"/>
  <c r="N50" i="2"/>
  <c r="M50" i="2"/>
  <c r="L50" i="2"/>
  <c r="K50" i="2"/>
  <c r="J17" i="3" s="1"/>
  <c r="L17" i="3" s="1"/>
  <c r="J50" i="2"/>
  <c r="I50" i="2"/>
  <c r="H50" i="2"/>
  <c r="G50" i="2"/>
  <c r="J21" i="3" s="1"/>
  <c r="L21" i="3" s="1"/>
  <c r="G36" i="1"/>
  <c r="H36" i="1" s="1"/>
  <c r="G19" i="1"/>
  <c r="G35" i="1"/>
  <c r="H35" i="1" s="1"/>
  <c r="G34" i="1"/>
  <c r="G33" i="1"/>
  <c r="G32" i="1"/>
  <c r="G31" i="1"/>
  <c r="G30" i="1"/>
  <c r="G29" i="1"/>
  <c r="G28" i="1"/>
  <c r="G27" i="1"/>
  <c r="G26" i="1"/>
  <c r="G24" i="1"/>
  <c r="H24" i="1" s="1"/>
  <c r="G25" i="1"/>
  <c r="G23" i="1"/>
  <c r="G22" i="1"/>
  <c r="G21" i="1"/>
  <c r="L12" i="3"/>
  <c r="L11" i="3"/>
  <c r="L10" i="3"/>
  <c r="L9" i="3"/>
  <c r="L8" i="3"/>
  <c r="L7" i="3"/>
  <c r="L6" i="3"/>
  <c r="L5" i="3"/>
  <c r="L4" i="3"/>
  <c r="L34" i="3"/>
  <c r="L32" i="3"/>
  <c r="L28" i="3"/>
  <c r="L27" i="3"/>
  <c r="L25" i="3"/>
  <c r="L24" i="3"/>
  <c r="L22" i="3"/>
  <c r="L19" i="3"/>
  <c r="L13" i="3"/>
  <c r="M37" i="3"/>
  <c r="K37" i="3"/>
  <c r="I37" i="3"/>
  <c r="H37" i="3"/>
  <c r="G37" i="3"/>
  <c r="F37" i="3"/>
  <c r="E37" i="3"/>
  <c r="D37" i="3"/>
  <c r="M13" i="3"/>
  <c r="F50" i="2"/>
  <c r="Z41" i="2"/>
  <c r="Z40" i="2"/>
  <c r="Z39" i="2"/>
  <c r="Z38" i="2"/>
  <c r="Z37" i="2"/>
  <c r="Z36" i="2"/>
  <c r="Z35" i="2"/>
  <c r="Z34" i="2"/>
  <c r="Z33" i="2"/>
  <c r="Z32" i="2"/>
  <c r="Z31" i="2"/>
  <c r="Z30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5" i="2"/>
  <c r="Z10" i="2"/>
  <c r="Z9" i="2"/>
  <c r="Z8" i="2"/>
  <c r="Z7" i="2"/>
  <c r="H13" i="3"/>
  <c r="F13" i="3"/>
  <c r="K13" i="3"/>
  <c r="F27" i="1"/>
  <c r="G14" i="1"/>
  <c r="I13" i="3"/>
  <c r="D13" i="3"/>
  <c r="H16" i="5"/>
  <c r="N16" i="5"/>
  <c r="G13" i="3"/>
  <c r="E13" i="3"/>
  <c r="G16" i="5"/>
  <c r="H12" i="1"/>
  <c r="E16" i="5"/>
  <c r="H8" i="1"/>
  <c r="I16" i="5"/>
  <c r="J16" i="5"/>
  <c r="F10" i="1" s="1"/>
  <c r="K16" i="5"/>
  <c r="F9" i="1" s="1"/>
  <c r="H9" i="1" s="1"/>
  <c r="L16" i="5"/>
  <c r="F13" i="1" s="1"/>
  <c r="H13" i="1" s="1"/>
  <c r="S16" i="5"/>
  <c r="P16" i="5"/>
  <c r="S5" i="5"/>
  <c r="F26" i="1" l="1"/>
  <c r="J26" i="3"/>
  <c r="L26" i="3" s="1"/>
  <c r="F31" i="1"/>
  <c r="H31" i="1" s="1"/>
  <c r="J31" i="3"/>
  <c r="L31" i="3" s="1"/>
  <c r="F34" i="1"/>
  <c r="J35" i="3"/>
  <c r="L35" i="3" s="1"/>
  <c r="F21" i="1"/>
  <c r="H21" i="1" s="1"/>
  <c r="J20" i="3"/>
  <c r="L20" i="3" s="1"/>
  <c r="F30" i="1"/>
  <c r="J29" i="3"/>
  <c r="L29" i="3" s="1"/>
  <c r="D43" i="1"/>
  <c r="F11" i="1"/>
  <c r="F14" i="1" s="1"/>
  <c r="P17" i="5"/>
  <c r="L23" i="3"/>
  <c r="H25" i="1"/>
  <c r="H30" i="1"/>
  <c r="H29" i="1"/>
  <c r="H34" i="1"/>
  <c r="H27" i="1"/>
  <c r="H28" i="1"/>
  <c r="H32" i="1"/>
  <c r="H26" i="1"/>
  <c r="H23" i="1"/>
  <c r="H10" i="1"/>
  <c r="H14" i="1" s="1"/>
  <c r="G30" i="8"/>
  <c r="F22" i="1"/>
  <c r="H22" i="1" s="1"/>
  <c r="F33" i="1"/>
  <c r="H33" i="1" s="1"/>
  <c r="F19" i="1"/>
  <c r="H19" i="1" s="1"/>
  <c r="F20" i="1"/>
  <c r="H20" i="1" s="1"/>
  <c r="G37" i="1"/>
  <c r="AA50" i="2"/>
  <c r="D44" i="1" s="1"/>
  <c r="J16" i="3"/>
  <c r="Z50" i="2"/>
  <c r="D45" i="1" l="1"/>
  <c r="D51" i="1" s="1"/>
  <c r="D55" i="1" s="1"/>
  <c r="F37" i="1"/>
  <c r="H37" i="1" s="1"/>
  <c r="L16" i="3"/>
  <c r="J37" i="3"/>
  <c r="L37" i="3" s="1"/>
</calcChain>
</file>

<file path=xl/sharedStrings.xml><?xml version="1.0" encoding="utf-8"?>
<sst xmlns="http://schemas.openxmlformats.org/spreadsheetml/2006/main" count="352" uniqueCount="163">
  <si>
    <t>SUMMARY RECEIPTS &amp; PAYMENTS</t>
  </si>
  <si>
    <t>RECEIPTS</t>
  </si>
  <si>
    <t>Precept</t>
  </si>
  <si>
    <t>PAYMENTS</t>
  </si>
  <si>
    <t>£</t>
  </si>
  <si>
    <t>Reconciliation of R.&amp; P. Book</t>
  </si>
  <si>
    <t>Payments</t>
  </si>
  <si>
    <t>Insurance</t>
  </si>
  <si>
    <t>Grants</t>
  </si>
  <si>
    <t>Wayleaves</t>
  </si>
  <si>
    <t>Allotment rents</t>
  </si>
  <si>
    <t>Misc receipts</t>
  </si>
  <si>
    <t>Chairman's allowances</t>
  </si>
  <si>
    <t>SALC Training</t>
  </si>
  <si>
    <t>Audit fees</t>
  </si>
  <si>
    <t>Subscriptions</t>
  </si>
  <si>
    <t>Footpaths etc.</t>
  </si>
  <si>
    <t>Vhall hire</t>
  </si>
  <si>
    <t>VAT</t>
  </si>
  <si>
    <t>Date</t>
  </si>
  <si>
    <t>Minute</t>
  </si>
  <si>
    <t>Particulars</t>
  </si>
  <si>
    <t>Details</t>
  </si>
  <si>
    <t>Admin</t>
  </si>
  <si>
    <t>Total</t>
  </si>
  <si>
    <t>Grant</t>
  </si>
  <si>
    <t>Clerk's salary</t>
  </si>
  <si>
    <t>BRADFIELD ST. GEORGE</t>
  </si>
  <si>
    <t xml:space="preserve">Electoral roll  </t>
  </si>
  <si>
    <t>S137</t>
  </si>
  <si>
    <t>Subscriptions/ SALC</t>
  </si>
  <si>
    <t>PCC - Churchyard upkeep</t>
  </si>
  <si>
    <t>S133</t>
  </si>
  <si>
    <t xml:space="preserve">Donations </t>
  </si>
  <si>
    <t>Grass cutting</t>
  </si>
  <si>
    <t>Village hall hire</t>
  </si>
  <si>
    <t>PCC</t>
  </si>
  <si>
    <t>Village Hall grant- upkeep</t>
  </si>
  <si>
    <t>Repairs &amp; maintenance</t>
  </si>
  <si>
    <t>BRADFIELD ST GEORGE PARISH COUNCIL</t>
  </si>
  <si>
    <t>Income</t>
  </si>
  <si>
    <t>From</t>
  </si>
  <si>
    <t>Wayleave</t>
  </si>
  <si>
    <t>Current 0332831</t>
  </si>
  <si>
    <t>Ref</t>
  </si>
  <si>
    <t>A &amp; L</t>
  </si>
  <si>
    <t>SALC</t>
  </si>
  <si>
    <t>Subs</t>
  </si>
  <si>
    <t>Budgeted</t>
  </si>
  <si>
    <t>Contingency</t>
  </si>
  <si>
    <t>HMRC</t>
  </si>
  <si>
    <t>Expenditure</t>
  </si>
  <si>
    <t>A &amp; L interest</t>
  </si>
  <si>
    <t>Consolidated stock</t>
  </si>
  <si>
    <t>Clerk's Exp</t>
  </si>
  <si>
    <t>Chq. No.</t>
  </si>
  <si>
    <t>Allots</t>
  </si>
  <si>
    <t>Donations</t>
  </si>
  <si>
    <t>VAT Reg.</t>
  </si>
  <si>
    <t>Description</t>
  </si>
  <si>
    <t>VAT Paid</t>
  </si>
  <si>
    <t>Audit</t>
  </si>
  <si>
    <t xml:space="preserve">BRADFIELD ST GEORGE PARISH COUNCIL  </t>
  </si>
  <si>
    <t>Allotments</t>
  </si>
  <si>
    <t>Payroll service</t>
  </si>
  <si>
    <r>
      <t xml:space="preserve">  Less </t>
    </r>
    <r>
      <rPr>
        <sz val="12"/>
        <rFont val="Arial"/>
        <family val="2"/>
      </rPr>
      <t>chqs. o/s/bank</t>
    </r>
  </si>
  <si>
    <t>Clerk's Salary/HMRC payments</t>
  </si>
  <si>
    <t>Repairs/maintenance</t>
  </si>
  <si>
    <t xml:space="preserve">              </t>
  </si>
  <si>
    <t xml:space="preserve">                                                                       </t>
  </si>
  <si>
    <t>(unaudited)</t>
  </si>
  <si>
    <t>Stationery</t>
  </si>
  <si>
    <t>326 x £7.36</t>
  </si>
  <si>
    <t>Stock</t>
  </si>
  <si>
    <t>EFM/ Veritas</t>
  </si>
  <si>
    <t>Admin Misc -</t>
  </si>
  <si>
    <t>Misc Receipts</t>
  </si>
  <si>
    <t>Budget 2015/2016</t>
  </si>
  <si>
    <t>Footpaths</t>
  </si>
  <si>
    <t>Receipts</t>
  </si>
  <si>
    <t>Year end 2015/2016</t>
  </si>
  <si>
    <t xml:space="preserve"> Budget 2016/2017</t>
  </si>
  <si>
    <t>Clerk's expenses</t>
  </si>
  <si>
    <t>Donations s133/s137</t>
  </si>
  <si>
    <t>BT line</t>
  </si>
  <si>
    <t>BT line VH</t>
  </si>
  <si>
    <t>324 x £7.42</t>
  </si>
  <si>
    <t>BT Line VH</t>
  </si>
  <si>
    <t>Support Grant</t>
  </si>
  <si>
    <t>Local Council Tax Support Grant</t>
  </si>
  <si>
    <t>Training</t>
  </si>
  <si>
    <t>BT</t>
  </si>
  <si>
    <t>Payroll charges</t>
  </si>
  <si>
    <t>GP001504120011</t>
  </si>
  <si>
    <t>Payroll</t>
  </si>
  <si>
    <t>Santander</t>
  </si>
  <si>
    <t>Interest</t>
  </si>
  <si>
    <t>Variance</t>
  </si>
  <si>
    <t>Wi-fi</t>
  </si>
  <si>
    <t>y</t>
  </si>
  <si>
    <t>332 x £7.57</t>
  </si>
  <si>
    <t>Year end 2016/2017</t>
  </si>
  <si>
    <t>Payroll Service</t>
  </si>
  <si>
    <t xml:space="preserve"> Budget 2017/2018</t>
  </si>
  <si>
    <t>Admin Misc</t>
  </si>
  <si>
    <t xml:space="preserve">No XSV126000105878. </t>
  </si>
  <si>
    <t>2018/2019</t>
  </si>
  <si>
    <t xml:space="preserve"> Budget 2018/2019</t>
  </si>
  <si>
    <t>Mrs Bottomley</t>
  </si>
  <si>
    <t>wage</t>
  </si>
  <si>
    <t>St Edmundsbury BC</t>
  </si>
  <si>
    <t>expenses</t>
  </si>
  <si>
    <t>Santander account</t>
  </si>
  <si>
    <t>Balance b/f 01.04.18</t>
  </si>
  <si>
    <t>Balance b/f 1/4/18</t>
  </si>
  <si>
    <t>Santander interest</t>
  </si>
  <si>
    <t>Year end 2017/2018</t>
  </si>
  <si>
    <t>Budget
2019/20</t>
  </si>
  <si>
    <t>Sub total</t>
  </si>
  <si>
    <t>Sub Total</t>
  </si>
  <si>
    <t xml:space="preserve">SALC </t>
  </si>
  <si>
    <t>Subscription</t>
  </si>
  <si>
    <t>Communicorp</t>
  </si>
  <si>
    <t>ICO</t>
  </si>
  <si>
    <t>Suffolkbiz</t>
  </si>
  <si>
    <t>Suffolk Cloud</t>
  </si>
  <si>
    <t>Village hall</t>
  </si>
  <si>
    <t>Repairs Maintenance</t>
  </si>
  <si>
    <t>Village Hall
Hire</t>
  </si>
  <si>
    <t>Actual</t>
  </si>
  <si>
    <t>11//3/2019</t>
  </si>
  <si>
    <t>Phone line</t>
  </si>
  <si>
    <t>Room hire</t>
  </si>
  <si>
    <t xml:space="preserve">Village hall </t>
  </si>
  <si>
    <t>Data renewal</t>
  </si>
  <si>
    <t>Tax on wage</t>
  </si>
  <si>
    <t>Room Hire</t>
  </si>
  <si>
    <t>Grant s137</t>
  </si>
  <si>
    <t>CAS</t>
  </si>
  <si>
    <t>wages</t>
  </si>
  <si>
    <t>Wages</t>
  </si>
  <si>
    <t>PAYE contributions</t>
  </si>
  <si>
    <t xml:space="preserve">HMRC </t>
  </si>
  <si>
    <t>DD</t>
  </si>
  <si>
    <t>SO</t>
  </si>
  <si>
    <t>Payroll - inv20190</t>
  </si>
  <si>
    <t>Invoice?</t>
  </si>
  <si>
    <t>Misc deposit</t>
  </si>
  <si>
    <t>Interest unspecified interest</t>
  </si>
  <si>
    <t>Clerk's salary(inc tax)</t>
  </si>
  <si>
    <t>Clerk expenditure</t>
  </si>
  <si>
    <t>TOTAL - 2A/cs</t>
  </si>
  <si>
    <t>Lloyds Balance as at 31.03.19</t>
  </si>
  <si>
    <t>Bank Reconciliation balances as at 31.03.19</t>
  </si>
  <si>
    <t>Santander balance as at 31.03.19</t>
  </si>
  <si>
    <t>TOTAL Bank Reconciliation</t>
  </si>
  <si>
    <t>FOR THE YEAR ending 31/3/19</t>
  </si>
  <si>
    <t>Salc</t>
  </si>
  <si>
    <t>audit</t>
  </si>
  <si>
    <t>Actual 
2018/19</t>
  </si>
  <si>
    <t>expenses*</t>
  </si>
  <si>
    <t>* Chq 690 for £73.22  was included in the accounts for 17/18 and needs to be excluded.</t>
  </si>
  <si>
    <t>Grant S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</si>
</sst>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£&quot;#,##0.00;[Red]\-&quot;£&quot;#,##0.00"/>
    <numFmt numFmtId="43" formatCode="_-* #,##0.00_-;\-* #,##0.00_-;_-* &quot;-&quot;??_-;_-@_-"/>
    <numFmt numFmtId="164" formatCode="&quot;£&quot;#,##0.00"/>
    <numFmt numFmtId="165" formatCode="#,##0;[Red]\(#,##0\)"/>
  </numFmts>
  <fonts count="31" x14ac:knownFonts="1">
    <font>
      <sz val="10"/>
      <name val="Arial"/>
    </font>
    <font>
      <sz val="10"/>
      <name val="Arial"/>
    </font>
    <font>
      <b/>
      <u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u/>
      <sz val="10"/>
      <name val="Arial"/>
      <family val="2"/>
    </font>
    <font>
      <sz val="10"/>
      <name val="Arial"/>
      <family val="2"/>
    </font>
    <font>
      <u/>
      <sz val="11"/>
      <name val="Times New Roman"/>
      <family val="1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11"/>
      <color rgb="FFFF0000"/>
      <name val="Times New Roman"/>
      <family val="1"/>
    </font>
    <font>
      <sz val="12"/>
      <color theme="3" tint="0.39997558519241921"/>
      <name val="Arial"/>
      <family val="2"/>
    </font>
    <font>
      <sz val="12"/>
      <color theme="4" tint="0.39997558519241921"/>
      <name val="Arial"/>
      <family val="2"/>
    </font>
    <font>
      <sz val="10"/>
      <color rgb="FF244061"/>
      <name val="Arial"/>
      <family val="2"/>
    </font>
    <font>
      <sz val="10"/>
      <color theme="3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1" xfId="0" applyFont="1" applyBorder="1"/>
    <xf numFmtId="16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4" xfId="0" applyFont="1" applyBorder="1"/>
    <xf numFmtId="0" fontId="9" fillId="0" borderId="4" xfId="0" applyFont="1" applyBorder="1"/>
    <xf numFmtId="164" fontId="9" fillId="0" borderId="5" xfId="0" applyNumberFormat="1" applyFont="1" applyBorder="1"/>
    <xf numFmtId="0" fontId="10" fillId="0" borderId="0" xfId="0" applyFont="1"/>
    <xf numFmtId="164" fontId="8" fillId="0" borderId="6" xfId="0" applyNumberFormat="1" applyFont="1" applyBorder="1"/>
    <xf numFmtId="164" fontId="0" fillId="0" borderId="0" xfId="0" applyNumberFormat="1"/>
    <xf numFmtId="0" fontId="0" fillId="0" borderId="0" xfId="0" applyBorder="1"/>
    <xf numFmtId="0" fontId="12" fillId="0" borderId="1" xfId="0" applyFont="1" applyBorder="1"/>
    <xf numFmtId="2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8" fillId="0" borderId="1" xfId="0" quotePrefix="1" applyFont="1" applyBorder="1"/>
    <xf numFmtId="4" fontId="9" fillId="0" borderId="7" xfId="0" applyNumberFormat="1" applyFont="1" applyBorder="1"/>
    <xf numFmtId="2" fontId="9" fillId="0" borderId="7" xfId="0" applyNumberFormat="1" applyFont="1" applyBorder="1"/>
    <xf numFmtId="0" fontId="11" fillId="0" borderId="5" xfId="0" applyFont="1" applyBorder="1"/>
    <xf numFmtId="0" fontId="11" fillId="0" borderId="8" xfId="0" applyFont="1" applyBorder="1"/>
    <xf numFmtId="0" fontId="7" fillId="0" borderId="8" xfId="0" applyFont="1" applyBorder="1"/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4" fontId="0" fillId="0" borderId="1" xfId="0" applyNumberFormat="1" applyBorder="1"/>
    <xf numFmtId="0" fontId="11" fillId="0" borderId="9" xfId="0" applyFont="1" applyBorder="1"/>
    <xf numFmtId="0" fontId="7" fillId="0" borderId="10" xfId="0" applyFont="1" applyBorder="1"/>
    <xf numFmtId="0" fontId="11" fillId="0" borderId="10" xfId="0" applyFont="1" applyBorder="1"/>
    <xf numFmtId="4" fontId="0" fillId="0" borderId="0" xfId="0" applyNumberFormat="1"/>
    <xf numFmtId="0" fontId="5" fillId="0" borderId="0" xfId="0" applyFont="1"/>
    <xf numFmtId="4" fontId="3" fillId="0" borderId="0" xfId="0" applyNumberFormat="1" applyFont="1" applyBorder="1" applyAlignment="1">
      <alignment horizontal="right"/>
    </xf>
    <xf numFmtId="0" fontId="13" fillId="0" borderId="1" xfId="0" applyFont="1" applyBorder="1"/>
    <xf numFmtId="164" fontId="9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8" fontId="0" fillId="0" borderId="0" xfId="0" applyNumberFormat="1"/>
    <xf numFmtId="0" fontId="7" fillId="0" borderId="2" xfId="0" applyFont="1" applyBorder="1" applyAlignment="1">
      <alignment horizontal="center" wrapText="1"/>
    </xf>
    <xf numFmtId="164" fontId="15" fillId="0" borderId="0" xfId="0" applyNumberFormat="1" applyFont="1" applyBorder="1"/>
    <xf numFmtId="2" fontId="0" fillId="0" borderId="0" xfId="0" applyNumberFormat="1" applyBorder="1"/>
    <xf numFmtId="164" fontId="3" fillId="0" borderId="0" xfId="0" applyNumberFormat="1" applyFont="1" applyBorder="1" applyAlignment="1">
      <alignment horizontal="right"/>
    </xf>
    <xf numFmtId="0" fontId="8" fillId="0" borderId="11" xfId="0" applyFont="1" applyBorder="1"/>
    <xf numFmtId="0" fontId="9" fillId="0" borderId="0" xfId="0" applyFont="1" applyBorder="1"/>
    <xf numFmtId="164" fontId="9" fillId="0" borderId="0" xfId="0" applyNumberFormat="1" applyFont="1" applyBorder="1"/>
    <xf numFmtId="4" fontId="9" fillId="0" borderId="0" xfId="0" applyNumberFormat="1" applyFont="1" applyBorder="1"/>
    <xf numFmtId="0" fontId="8" fillId="0" borderId="12" xfId="0" applyFont="1" applyBorder="1"/>
    <xf numFmtId="2" fontId="8" fillId="0" borderId="0" xfId="0" applyNumberFormat="1" applyFont="1" applyBorder="1" applyAlignment="1">
      <alignment horizontal="right"/>
    </xf>
    <xf numFmtId="0" fontId="7" fillId="0" borderId="0" xfId="0" applyFont="1"/>
    <xf numFmtId="0" fontId="16" fillId="0" borderId="1" xfId="0" applyFont="1" applyBorder="1" applyAlignment="1">
      <alignment horizontal="center" wrapText="1"/>
    </xf>
    <xf numFmtId="4" fontId="8" fillId="0" borderId="0" xfId="0" applyNumberFormat="1" applyFont="1" applyBorder="1" applyAlignment="1">
      <alignment horizontal="right"/>
    </xf>
    <xf numFmtId="0" fontId="8" fillId="0" borderId="1" xfId="0" quotePrefix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2" fontId="12" fillId="0" borderId="0" xfId="0" applyNumberFormat="1" applyFont="1"/>
    <xf numFmtId="0" fontId="0" fillId="0" borderId="12" xfId="0" applyBorder="1"/>
    <xf numFmtId="0" fontId="18" fillId="0" borderId="6" xfId="0" applyFont="1" applyBorder="1"/>
    <xf numFmtId="0" fontId="18" fillId="0" borderId="1" xfId="0" applyFont="1" applyBorder="1"/>
    <xf numFmtId="0" fontId="1" fillId="0" borderId="1" xfId="0" applyFont="1" applyBorder="1"/>
    <xf numFmtId="164" fontId="3" fillId="0" borderId="0" xfId="0" applyNumberFormat="1" applyFont="1" applyBorder="1"/>
    <xf numFmtId="164" fontId="3" fillId="0" borderId="0" xfId="0" applyNumberFormat="1" applyFont="1"/>
    <xf numFmtId="2" fontId="3" fillId="0" borderId="0" xfId="0" applyNumberFormat="1" applyFont="1"/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4" fontId="8" fillId="0" borderId="1" xfId="0" applyNumberFormat="1" applyFont="1" applyBorder="1"/>
    <xf numFmtId="4" fontId="0" fillId="0" borderId="5" xfId="0" applyNumberFormat="1" applyBorder="1"/>
    <xf numFmtId="0" fontId="11" fillId="0" borderId="6" xfId="0" applyFont="1" applyBorder="1"/>
    <xf numFmtId="0" fontId="7" fillId="0" borderId="11" xfId="0" applyFont="1" applyBorder="1"/>
    <xf numFmtId="0" fontId="11" fillId="0" borderId="11" xfId="0" applyFont="1" applyBorder="1"/>
    <xf numFmtId="4" fontId="11" fillId="0" borderId="9" xfId="0" applyNumberFormat="1" applyFont="1" applyBorder="1"/>
    <xf numFmtId="4" fontId="8" fillId="0" borderId="0" xfId="0" applyNumberFormat="1" applyFont="1" applyBorder="1" applyAlignment="1">
      <alignment horizontal="left"/>
    </xf>
    <xf numFmtId="4" fontId="9" fillId="0" borderId="1" xfId="0" applyNumberFormat="1" applyFont="1" applyBorder="1"/>
    <xf numFmtId="0" fontId="9" fillId="0" borderId="1" xfId="0" applyFont="1" applyBorder="1"/>
    <xf numFmtId="2" fontId="8" fillId="0" borderId="3" xfId="0" applyNumberFormat="1" applyFont="1" applyBorder="1"/>
    <xf numFmtId="0" fontId="7" fillId="0" borderId="14" xfId="0" applyFont="1" applyBorder="1"/>
    <xf numFmtId="4" fontId="7" fillId="0" borderId="14" xfId="0" applyNumberFormat="1" applyFont="1" applyBorder="1"/>
    <xf numFmtId="0" fontId="20" fillId="0" borderId="0" xfId="0" applyFont="1"/>
    <xf numFmtId="0" fontId="20" fillId="0" borderId="0" xfId="0" applyFont="1" applyAlignment="1">
      <alignment horizontal="right"/>
    </xf>
    <xf numFmtId="0" fontId="8" fillId="0" borderId="0" xfId="0" applyFont="1"/>
    <xf numFmtId="4" fontId="8" fillId="0" borderId="0" xfId="0" applyNumberFormat="1" applyFont="1"/>
    <xf numFmtId="4" fontId="19" fillId="0" borderId="0" xfId="0" applyNumberFormat="1" applyFont="1"/>
    <xf numFmtId="0" fontId="16" fillId="0" borderId="1" xfId="0" applyFont="1" applyBorder="1"/>
    <xf numFmtId="0" fontId="16" fillId="0" borderId="5" xfId="0" applyFont="1" applyBorder="1"/>
    <xf numFmtId="4" fontId="11" fillId="0" borderId="1" xfId="0" applyNumberFormat="1" applyFont="1" applyBorder="1"/>
    <xf numFmtId="4" fontId="21" fillId="0" borderId="1" xfId="0" applyNumberFormat="1" applyFont="1" applyBorder="1"/>
    <xf numFmtId="2" fontId="11" fillId="0" borderId="1" xfId="0" applyNumberFormat="1" applyFont="1" applyBorder="1"/>
    <xf numFmtId="4" fontId="19" fillId="0" borderId="1" xfId="0" applyNumberFormat="1" applyFont="1" applyBorder="1"/>
    <xf numFmtId="0" fontId="22" fillId="0" borderId="1" xfId="0" applyFont="1" applyBorder="1"/>
    <xf numFmtId="4" fontId="1" fillId="0" borderId="12" xfId="0" applyNumberFormat="1" applyFont="1" applyBorder="1"/>
    <xf numFmtId="0" fontId="11" fillId="0" borderId="0" xfId="0" applyFont="1"/>
    <xf numFmtId="4" fontId="11" fillId="0" borderId="0" xfId="0" applyNumberFormat="1" applyFont="1"/>
    <xf numFmtId="164" fontId="11" fillId="0" borderId="0" xfId="0" applyNumberFormat="1" applyFont="1" applyBorder="1"/>
    <xf numFmtId="4" fontId="17" fillId="0" borderId="1" xfId="0" applyNumberFormat="1" applyFont="1" applyBorder="1" applyAlignment="1">
      <alignment horizontal="right"/>
    </xf>
    <xf numFmtId="2" fontId="12" fillId="0" borderId="1" xfId="0" applyNumberFormat="1" applyFont="1" applyBorder="1"/>
    <xf numFmtId="0" fontId="11" fillId="0" borderId="12" xfId="0" applyFont="1" applyBorder="1"/>
    <xf numFmtId="2" fontId="8" fillId="0" borderId="1" xfId="0" applyNumberFormat="1" applyFont="1" applyBorder="1"/>
    <xf numFmtId="4" fontId="3" fillId="0" borderId="14" xfId="0" applyNumberFormat="1" applyFont="1" applyBorder="1"/>
    <xf numFmtId="0" fontId="14" fillId="0" borderId="0" xfId="0" applyFont="1"/>
    <xf numFmtId="2" fontId="11" fillId="0" borderId="1" xfId="0" applyNumberFormat="1" applyFont="1" applyBorder="1" applyAlignment="1">
      <alignment horizontal="right"/>
    </xf>
    <xf numFmtId="4" fontId="0" fillId="0" borderId="12" xfId="0" applyNumberFormat="1" applyBorder="1"/>
    <xf numFmtId="2" fontId="3" fillId="0" borderId="0" xfId="0" applyNumberFormat="1" applyFont="1" applyBorder="1"/>
    <xf numFmtId="2" fontId="24" fillId="0" borderId="1" xfId="0" applyNumberFormat="1" applyFont="1" applyBorder="1" applyAlignment="1">
      <alignment horizontal="right"/>
    </xf>
    <xf numFmtId="4" fontId="24" fillId="0" borderId="1" xfId="0" applyNumberFormat="1" applyFont="1" applyBorder="1" applyAlignment="1">
      <alignment horizontal="right"/>
    </xf>
    <xf numFmtId="0" fontId="8" fillId="0" borderId="15" xfId="0" applyFont="1" applyBorder="1"/>
    <xf numFmtId="0" fontId="8" fillId="0" borderId="7" xfId="0" applyFont="1" applyBorder="1"/>
    <xf numFmtId="0" fontId="11" fillId="0" borderId="0" xfId="0" applyFont="1" applyFill="1" applyBorder="1"/>
    <xf numFmtId="4" fontId="25" fillId="0" borderId="0" xfId="0" applyNumberFormat="1" applyFont="1"/>
    <xf numFmtId="2" fontId="3" fillId="0" borderId="0" xfId="0" applyNumberFormat="1" applyFont="1" applyAlignment="1">
      <alignment horizontal="right"/>
    </xf>
    <xf numFmtId="4" fontId="26" fillId="0" borderId="0" xfId="0" applyNumberFormat="1" applyFont="1" applyBorder="1" applyAlignment="1">
      <alignment horizontal="right"/>
    </xf>
    <xf numFmtId="4" fontId="25" fillId="0" borderId="0" xfId="0" applyNumberFormat="1" applyFont="1" applyBorder="1" applyAlignment="1">
      <alignment horizontal="right"/>
    </xf>
    <xf numFmtId="4" fontId="25" fillId="0" borderId="0" xfId="0" applyNumberFormat="1" applyFont="1" applyAlignment="1">
      <alignment horizontal="right"/>
    </xf>
    <xf numFmtId="2" fontId="0" fillId="0" borderId="1" xfId="0" applyNumberFormat="1" applyBorder="1"/>
    <xf numFmtId="2" fontId="0" fillId="0" borderId="12" xfId="0" applyNumberFormat="1" applyBorder="1"/>
    <xf numFmtId="164" fontId="3" fillId="0" borderId="0" xfId="0" applyNumberFormat="1" applyFont="1" applyAlignment="1">
      <alignment horizontal="right"/>
    </xf>
    <xf numFmtId="4" fontId="11" fillId="0" borderId="1" xfId="0" applyNumberFormat="1" applyFont="1" applyFill="1" applyBorder="1"/>
    <xf numFmtId="2" fontId="0" fillId="0" borderId="9" xfId="0" applyNumberFormat="1" applyBorder="1"/>
    <xf numFmtId="164" fontId="3" fillId="0" borderId="14" xfId="0" applyNumberFormat="1" applyFont="1" applyBorder="1" applyAlignment="1">
      <alignment horizontal="right"/>
    </xf>
    <xf numFmtId="8" fontId="11" fillId="0" borderId="0" xfId="0" applyNumberFormat="1" applyFont="1"/>
    <xf numFmtId="4" fontId="25" fillId="0" borderId="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0" xfId="0" applyNumberFormat="1" applyFont="1"/>
    <xf numFmtId="165" fontId="27" fillId="0" borderId="0" xfId="1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4" fontId="28" fillId="0" borderId="1" xfId="0" applyNumberFormat="1" applyFont="1" applyBorder="1"/>
    <xf numFmtId="2" fontId="28" fillId="0" borderId="1" xfId="0" applyNumberFormat="1" applyFont="1" applyBorder="1"/>
    <xf numFmtId="2" fontId="28" fillId="0" borderId="9" xfId="0" applyNumberFormat="1" applyFont="1" applyBorder="1"/>
    <xf numFmtId="4" fontId="28" fillId="0" borderId="5" xfId="0" applyNumberFormat="1" applyFont="1" applyBorder="1"/>
    <xf numFmtId="0" fontId="28" fillId="0" borderId="1" xfId="0" applyFont="1" applyBorder="1"/>
    <xf numFmtId="4" fontId="28" fillId="0" borderId="1" xfId="0" applyNumberFormat="1" applyFont="1" applyFill="1" applyBorder="1"/>
    <xf numFmtId="0" fontId="7" fillId="0" borderId="0" xfId="0" applyFont="1" applyBorder="1"/>
    <xf numFmtId="0" fontId="11" fillId="0" borderId="0" xfId="0" applyFont="1" applyBorder="1"/>
    <xf numFmtId="4" fontId="11" fillId="0" borderId="0" xfId="0" applyNumberFormat="1" applyFont="1" applyBorder="1"/>
    <xf numFmtId="4" fontId="28" fillId="0" borderId="0" xfId="0" applyNumberFormat="1" applyFont="1" applyBorder="1"/>
    <xf numFmtId="14" fontId="8" fillId="0" borderId="1" xfId="0" applyNumberFormat="1" applyFont="1" applyBorder="1"/>
    <xf numFmtId="43" fontId="8" fillId="0" borderId="1" xfId="1" applyFont="1" applyBorder="1"/>
    <xf numFmtId="0" fontId="3" fillId="0" borderId="4" xfId="0" applyFont="1" applyBorder="1"/>
    <xf numFmtId="0" fontId="16" fillId="0" borderId="1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43" fontId="0" fillId="0" borderId="1" xfId="1" applyFont="1" applyBorder="1"/>
    <xf numFmtId="0" fontId="29" fillId="0" borderId="1" xfId="0" applyFont="1" applyBorder="1" applyAlignment="1">
      <alignment horizontal="center" wrapText="1"/>
    </xf>
    <xf numFmtId="0" fontId="30" fillId="0" borderId="1" xfId="0" applyFont="1" applyBorder="1"/>
    <xf numFmtId="4" fontId="30" fillId="0" borderId="1" xfId="0" applyNumberFormat="1" applyFont="1" applyBorder="1"/>
    <xf numFmtId="2" fontId="30" fillId="0" borderId="1" xfId="0" applyNumberFormat="1" applyFont="1" applyBorder="1"/>
    <xf numFmtId="2" fontId="30" fillId="0" borderId="9" xfId="0" applyNumberFormat="1" applyFont="1" applyBorder="1"/>
    <xf numFmtId="4" fontId="30" fillId="0" borderId="5" xfId="0" applyNumberFormat="1" applyFont="1" applyBorder="1"/>
    <xf numFmtId="4" fontId="30" fillId="0" borderId="1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14" fontId="8" fillId="0" borderId="0" xfId="0" applyNumberFormat="1" applyFont="1"/>
    <xf numFmtId="0" fontId="3" fillId="0" borderId="0" xfId="0" applyFont="1" applyAlignment="1">
      <alignment horizontal="left"/>
    </xf>
    <xf numFmtId="164" fontId="3" fillId="0" borderId="16" xfId="0" applyNumberFormat="1" applyFont="1" applyBorder="1"/>
    <xf numFmtId="164" fontId="2" fillId="0" borderId="0" xfId="0" applyNumberFormat="1" applyFont="1" applyBorder="1" applyAlignment="1">
      <alignment horizontal="right"/>
    </xf>
    <xf numFmtId="164" fontId="5" fillId="0" borderId="14" xfId="0" applyNumberFormat="1" applyFont="1" applyBorder="1"/>
    <xf numFmtId="0" fontId="2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58</xdr:row>
      <xdr:rowOff>114300</xdr:rowOff>
    </xdr:from>
    <xdr:ext cx="184731" cy="264560"/>
    <xdr:sp macro="" textlink="">
      <xdr:nvSpPr>
        <xdr:cNvPr id="2" name="TextBox 1"/>
        <xdr:cNvSpPr txBox="1"/>
      </xdr:nvSpPr>
      <xdr:spPr>
        <a:xfrm>
          <a:off x="5394960" y="11018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E25" sqref="E25"/>
    </sheetView>
  </sheetViews>
  <sheetFormatPr defaultRowHeight="13.2" x14ac:dyDescent="0.25"/>
  <cols>
    <col min="1" max="1" width="10.109375" bestFit="1" customWidth="1"/>
    <col min="2" max="2" width="15.44140625" customWidth="1"/>
    <col min="3" max="3" width="2.5546875" customWidth="1"/>
    <col min="4" max="4" width="21.44140625" customWidth="1"/>
  </cols>
  <sheetData>
    <row r="1" spans="1:8" ht="17.399999999999999" x14ac:dyDescent="0.3">
      <c r="A1" s="24" t="s">
        <v>62</v>
      </c>
      <c r="B1" s="24"/>
      <c r="C1" s="24"/>
      <c r="D1" s="24"/>
      <c r="E1" s="24"/>
      <c r="F1" s="24"/>
      <c r="G1" s="24"/>
    </row>
    <row r="2" spans="1:8" ht="17.399999999999999" x14ac:dyDescent="0.3">
      <c r="A2" s="24"/>
      <c r="B2" s="24"/>
      <c r="C2" s="24"/>
      <c r="D2" s="24"/>
      <c r="E2" s="24"/>
      <c r="F2" s="24"/>
      <c r="G2" s="24"/>
    </row>
    <row r="3" spans="1:8" ht="17.399999999999999" x14ac:dyDescent="0.3">
      <c r="A3" s="24"/>
      <c r="B3" s="24"/>
      <c r="C3" s="24"/>
      <c r="D3" s="24"/>
      <c r="E3" s="24"/>
      <c r="F3" s="24" t="s">
        <v>105</v>
      </c>
    </row>
    <row r="5" spans="1:8" ht="13.8" x14ac:dyDescent="0.25">
      <c r="A5" s="88" t="s">
        <v>19</v>
      </c>
      <c r="B5" s="89" t="s">
        <v>58</v>
      </c>
      <c r="C5" s="90"/>
      <c r="D5" s="90"/>
      <c r="E5" s="88" t="s">
        <v>59</v>
      </c>
      <c r="F5" s="90"/>
      <c r="G5" s="88" t="s">
        <v>60</v>
      </c>
    </row>
    <row r="6" spans="1:8" ht="13.8" x14ac:dyDescent="0.25">
      <c r="A6" s="165">
        <v>43220</v>
      </c>
      <c r="B6" s="90" t="s">
        <v>93</v>
      </c>
      <c r="C6" s="90"/>
      <c r="D6" s="90" t="s">
        <v>91</v>
      </c>
      <c r="E6" s="90" t="s">
        <v>98</v>
      </c>
      <c r="F6" s="90"/>
      <c r="G6" s="91">
        <f>+Payments!Y8</f>
        <v>6.78</v>
      </c>
    </row>
    <row r="7" spans="1:8" ht="13.8" x14ac:dyDescent="0.25">
      <c r="A7" s="165">
        <v>43249</v>
      </c>
      <c r="B7" s="90">
        <v>825023265</v>
      </c>
      <c r="C7" s="90"/>
      <c r="D7" s="90" t="s">
        <v>46</v>
      </c>
      <c r="E7" s="90" t="s">
        <v>94</v>
      </c>
      <c r="F7" s="90"/>
      <c r="G7" s="91">
        <f>+Payments!Y12</f>
        <v>9</v>
      </c>
      <c r="H7" s="101"/>
    </row>
    <row r="8" spans="1:8" ht="13.8" x14ac:dyDescent="0.25">
      <c r="A8" s="165">
        <v>43250</v>
      </c>
      <c r="B8" s="90" t="s">
        <v>93</v>
      </c>
      <c r="C8" s="90"/>
      <c r="D8" s="90" t="s">
        <v>91</v>
      </c>
      <c r="E8" s="90" t="s">
        <v>98</v>
      </c>
      <c r="F8" s="90"/>
      <c r="G8" s="91">
        <f>+Payments!Y14</f>
        <v>6.78</v>
      </c>
      <c r="H8" s="101"/>
    </row>
    <row r="9" spans="1:8" ht="13.8" x14ac:dyDescent="0.25">
      <c r="A9" s="165">
        <v>43283</v>
      </c>
      <c r="B9" s="90" t="s">
        <v>93</v>
      </c>
      <c r="C9" s="90"/>
      <c r="D9" s="90" t="s">
        <v>91</v>
      </c>
      <c r="E9" s="90" t="s">
        <v>98</v>
      </c>
      <c r="F9" s="90"/>
      <c r="G9" s="91">
        <f>+Payments!Y17</f>
        <v>6.78</v>
      </c>
      <c r="H9" s="101"/>
    </row>
    <row r="10" spans="1:8" ht="13.8" x14ac:dyDescent="0.25">
      <c r="A10" s="165">
        <v>43311</v>
      </c>
      <c r="B10" s="90" t="s">
        <v>93</v>
      </c>
      <c r="C10" s="90"/>
      <c r="D10" s="90" t="s">
        <v>91</v>
      </c>
      <c r="E10" s="90" t="s">
        <v>98</v>
      </c>
      <c r="F10" s="90"/>
      <c r="G10" s="91">
        <f>+Payments!Y23</f>
        <v>6.78</v>
      </c>
      <c r="H10" s="101"/>
    </row>
    <row r="11" spans="1:8" ht="13.8" x14ac:dyDescent="0.25">
      <c r="A11" s="165">
        <v>43342</v>
      </c>
      <c r="B11" s="90" t="s">
        <v>93</v>
      </c>
      <c r="C11" s="90"/>
      <c r="D11" s="90" t="s">
        <v>91</v>
      </c>
      <c r="E11" s="90" t="s">
        <v>98</v>
      </c>
      <c r="F11" s="90"/>
      <c r="G11" s="91">
        <f>+Payments!Y25</f>
        <v>6.78</v>
      </c>
      <c r="H11" s="101"/>
    </row>
    <row r="12" spans="1:8" ht="13.8" x14ac:dyDescent="0.25">
      <c r="A12" s="165">
        <v>43374</v>
      </c>
      <c r="B12" s="90" t="s">
        <v>93</v>
      </c>
      <c r="C12" s="90"/>
      <c r="D12" s="90" t="s">
        <v>91</v>
      </c>
      <c r="E12" s="90" t="s">
        <v>98</v>
      </c>
      <c r="F12" s="90"/>
      <c r="G12" s="91">
        <f>+Payments!Y29</f>
        <v>8.82</v>
      </c>
      <c r="H12" s="101"/>
    </row>
    <row r="13" spans="1:8" ht="13.8" x14ac:dyDescent="0.25">
      <c r="A13" s="165">
        <v>43403</v>
      </c>
      <c r="B13" s="90" t="s">
        <v>93</v>
      </c>
      <c r="C13" s="90"/>
      <c r="D13" s="90" t="s">
        <v>91</v>
      </c>
      <c r="E13" s="90" t="s">
        <v>98</v>
      </c>
      <c r="F13" s="90"/>
      <c r="G13" s="91">
        <f>+Payments!Y31</f>
        <v>10.48</v>
      </c>
      <c r="H13" s="101"/>
    </row>
    <row r="14" spans="1:8" ht="13.8" x14ac:dyDescent="0.25">
      <c r="A14" s="165">
        <v>43406</v>
      </c>
      <c r="B14" s="90"/>
      <c r="C14" s="90"/>
      <c r="D14" s="90" t="s">
        <v>157</v>
      </c>
      <c r="E14" s="90" t="s">
        <v>158</v>
      </c>
      <c r="F14" s="90"/>
      <c r="G14" s="91">
        <v>28.4</v>
      </c>
      <c r="H14" s="101"/>
    </row>
    <row r="15" spans="1:8" ht="13.8" x14ac:dyDescent="0.25">
      <c r="A15" s="165">
        <v>43433</v>
      </c>
      <c r="B15" s="90" t="s">
        <v>93</v>
      </c>
      <c r="C15" s="90"/>
      <c r="D15" s="90" t="s">
        <v>91</v>
      </c>
      <c r="E15" s="90" t="s">
        <v>98</v>
      </c>
      <c r="F15" s="90"/>
      <c r="G15" s="91">
        <f>+Payments!Y34</f>
        <v>10.48</v>
      </c>
      <c r="H15" s="101"/>
    </row>
    <row r="16" spans="1:8" ht="13.8" x14ac:dyDescent="0.25">
      <c r="A16" s="165">
        <v>43465</v>
      </c>
      <c r="B16" s="90" t="s">
        <v>93</v>
      </c>
      <c r="C16" s="90"/>
      <c r="D16" s="90" t="s">
        <v>91</v>
      </c>
      <c r="E16" s="90" t="s">
        <v>98</v>
      </c>
      <c r="F16" s="90"/>
      <c r="G16" s="91">
        <f>+Payments!Y39</f>
        <v>10.48</v>
      </c>
      <c r="H16" s="101"/>
    </row>
    <row r="17" spans="1:8" ht="13.8" x14ac:dyDescent="0.25">
      <c r="A17" s="165">
        <v>43480</v>
      </c>
      <c r="B17" s="90">
        <v>825023265</v>
      </c>
      <c r="C17" s="90"/>
      <c r="D17" s="90" t="s">
        <v>46</v>
      </c>
      <c r="E17" s="90" t="s">
        <v>94</v>
      </c>
      <c r="F17" s="90"/>
      <c r="G17" s="91">
        <f>+Payments!Y40</f>
        <v>9</v>
      </c>
      <c r="H17" s="101"/>
    </row>
    <row r="18" spans="1:8" ht="13.8" x14ac:dyDescent="0.25">
      <c r="A18" s="165">
        <v>43498</v>
      </c>
      <c r="B18" s="90" t="s">
        <v>93</v>
      </c>
      <c r="C18" s="90"/>
      <c r="D18" s="90" t="s">
        <v>91</v>
      </c>
      <c r="E18" s="90" t="s">
        <v>98</v>
      </c>
      <c r="F18" s="90"/>
      <c r="G18" s="91">
        <v>10.48</v>
      </c>
      <c r="H18" s="101"/>
    </row>
    <row r="19" spans="1:8" ht="13.8" x14ac:dyDescent="0.25">
      <c r="A19" s="165">
        <v>43528</v>
      </c>
      <c r="B19" s="90" t="s">
        <v>93</v>
      </c>
      <c r="C19" s="90"/>
      <c r="D19" s="90" t="s">
        <v>91</v>
      </c>
      <c r="E19" s="90" t="s">
        <v>98</v>
      </c>
      <c r="F19" s="90"/>
      <c r="G19" s="91">
        <v>10.48</v>
      </c>
      <c r="H19" s="101"/>
    </row>
    <row r="20" spans="1:8" ht="13.8" x14ac:dyDescent="0.25">
      <c r="A20" s="90"/>
      <c r="B20" s="90"/>
      <c r="C20" s="90"/>
      <c r="D20" s="90"/>
      <c r="E20" s="90"/>
      <c r="F20" s="90"/>
      <c r="G20" s="91"/>
      <c r="H20" s="101"/>
    </row>
    <row r="21" spans="1:8" ht="13.8" x14ac:dyDescent="0.25">
      <c r="A21" s="90"/>
      <c r="B21" s="90"/>
      <c r="C21" s="90"/>
      <c r="D21" s="90"/>
      <c r="E21" s="90"/>
      <c r="F21" s="90"/>
      <c r="G21" s="91"/>
      <c r="H21" s="101"/>
    </row>
    <row r="22" spans="1:8" ht="13.8" x14ac:dyDescent="0.25">
      <c r="A22" s="90"/>
      <c r="B22" s="90"/>
      <c r="C22" s="90"/>
      <c r="D22" s="90"/>
      <c r="E22" s="90"/>
      <c r="F22" s="90"/>
      <c r="G22" s="91"/>
      <c r="H22" s="101"/>
    </row>
    <row r="23" spans="1:8" ht="13.8" x14ac:dyDescent="0.25">
      <c r="A23" s="90"/>
      <c r="B23" s="90"/>
      <c r="C23" s="90"/>
      <c r="D23" s="90"/>
      <c r="E23" s="90"/>
      <c r="F23" s="90"/>
      <c r="G23" s="91"/>
      <c r="H23" s="101"/>
    </row>
    <row r="24" spans="1:8" ht="13.8" x14ac:dyDescent="0.25">
      <c r="A24" s="90"/>
      <c r="B24" s="90"/>
      <c r="C24" s="90"/>
      <c r="D24" s="90"/>
      <c r="E24" s="90"/>
      <c r="F24" s="90"/>
      <c r="G24" s="91"/>
      <c r="H24" s="101"/>
    </row>
    <row r="25" spans="1:8" ht="13.8" x14ac:dyDescent="0.25">
      <c r="A25" s="90"/>
      <c r="B25" s="90"/>
      <c r="C25" s="90"/>
      <c r="D25" s="90"/>
      <c r="E25" s="90"/>
      <c r="F25" s="90"/>
      <c r="G25" s="91"/>
      <c r="H25" s="101"/>
    </row>
    <row r="26" spans="1:8" ht="13.8" x14ac:dyDescent="0.25">
      <c r="A26" s="90"/>
      <c r="B26" s="90"/>
      <c r="C26" s="90"/>
      <c r="D26" s="90"/>
      <c r="E26" s="90"/>
      <c r="F26" s="90"/>
      <c r="G26" s="91"/>
      <c r="H26" s="101"/>
    </row>
    <row r="27" spans="1:8" ht="13.8" x14ac:dyDescent="0.25">
      <c r="A27" s="90"/>
      <c r="B27" s="90"/>
      <c r="C27" s="90"/>
      <c r="D27" s="90"/>
      <c r="E27" s="90"/>
      <c r="F27" s="90"/>
      <c r="G27" s="91"/>
    </row>
    <row r="28" spans="1:8" ht="13.8" x14ac:dyDescent="0.25">
      <c r="A28" s="90"/>
      <c r="B28" s="90"/>
      <c r="C28" s="90"/>
      <c r="D28" s="90"/>
      <c r="E28" s="90"/>
      <c r="F28" s="90"/>
      <c r="G28" s="91"/>
    </row>
    <row r="29" spans="1:8" ht="13.8" x14ac:dyDescent="0.25">
      <c r="A29" s="90"/>
      <c r="B29" s="90"/>
      <c r="C29" s="90"/>
      <c r="D29" s="90"/>
      <c r="E29" s="90"/>
      <c r="F29" s="90"/>
      <c r="G29" s="91"/>
    </row>
    <row r="30" spans="1:8" ht="13.8" thickBot="1" x14ac:dyDescent="0.3">
      <c r="F30" s="86" t="s">
        <v>24</v>
      </c>
      <c r="G30" s="87">
        <f>SUM(G6:G29)</f>
        <v>141.51999999999998</v>
      </c>
    </row>
    <row r="31" spans="1:8" ht="13.8" thickTop="1" x14ac:dyDescent="0.25"/>
    <row r="33" spans="1:8" x14ac:dyDescent="0.25">
      <c r="A33" s="101"/>
      <c r="B33" s="129"/>
      <c r="D33" s="101"/>
    </row>
    <row r="36" spans="1:8" ht="13.8" x14ac:dyDescent="0.25">
      <c r="A36" s="90"/>
      <c r="B36" s="90"/>
      <c r="C36" s="90"/>
      <c r="D36" s="90"/>
      <c r="E36" s="90"/>
      <c r="F36" s="90"/>
      <c r="G36" s="91"/>
      <c r="H36" s="101"/>
    </row>
    <row r="37" spans="1:8" ht="13.8" x14ac:dyDescent="0.25">
      <c r="A37" s="90"/>
      <c r="B37" s="90"/>
      <c r="C37" s="90"/>
      <c r="D37" s="90"/>
      <c r="E37" s="90"/>
      <c r="F37" s="90"/>
      <c r="G37" s="91"/>
      <c r="H37" s="101"/>
    </row>
    <row r="38" spans="1:8" ht="13.8" x14ac:dyDescent="0.25">
      <c r="A38" s="90"/>
      <c r="B38" s="90"/>
      <c r="C38" s="90"/>
      <c r="D38" s="90"/>
      <c r="E38" s="90"/>
      <c r="F38" s="90"/>
      <c r="G38" s="91"/>
    </row>
    <row r="39" spans="1:8" ht="15.75" customHeight="1" x14ac:dyDescent="0.25">
      <c r="A39" s="90"/>
      <c r="B39" s="90"/>
      <c r="C39" s="90"/>
      <c r="D39" s="90"/>
      <c r="E39" s="90"/>
      <c r="F39" s="90"/>
      <c r="G39" s="91"/>
    </row>
    <row r="40" spans="1:8" ht="18.75" customHeight="1" x14ac:dyDescent="0.25">
      <c r="A40" s="90"/>
      <c r="B40" s="90"/>
      <c r="C40" s="90"/>
      <c r="D40" s="90"/>
      <c r="E40" s="90"/>
      <c r="F40" s="90"/>
      <c r="G40" s="91"/>
    </row>
    <row r="41" spans="1:8" ht="13.8" x14ac:dyDescent="0.25">
      <c r="A41" s="90"/>
      <c r="B41" s="90"/>
      <c r="C41" s="90"/>
      <c r="D41" s="90"/>
      <c r="E41" s="90"/>
      <c r="F41" s="90"/>
      <c r="G41" s="91"/>
    </row>
    <row r="42" spans="1:8" ht="13.8" x14ac:dyDescent="0.25">
      <c r="A42" s="90"/>
      <c r="B42" s="90"/>
      <c r="C42" s="90"/>
      <c r="D42" s="90"/>
      <c r="E42" s="90"/>
      <c r="F42" s="90"/>
      <c r="G42" s="91"/>
    </row>
    <row r="43" spans="1:8" ht="13.8" x14ac:dyDescent="0.25">
      <c r="A43" s="90"/>
      <c r="B43" s="90"/>
      <c r="C43" s="90"/>
      <c r="D43" s="90"/>
      <c r="E43" s="90"/>
      <c r="F43" s="90"/>
      <c r="G43" s="91"/>
    </row>
  </sheetData>
  <phoneticPr fontId="14" type="noConversion"/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view="pageLayout" zoomScaleNormal="100" workbookViewId="0">
      <selection activeCell="F52" sqref="F52"/>
    </sheetView>
  </sheetViews>
  <sheetFormatPr defaultRowHeight="13.2" x14ac:dyDescent="0.25"/>
  <cols>
    <col min="2" max="2" width="14" customWidth="1"/>
    <col min="4" max="4" width="14.33203125" customWidth="1"/>
    <col min="5" max="5" width="3.109375" customWidth="1"/>
    <col min="6" max="6" width="12.33203125" customWidth="1"/>
    <col min="7" max="7" width="12.88671875" customWidth="1"/>
    <col min="8" max="8" width="12.5546875" customWidth="1"/>
  </cols>
  <sheetData>
    <row r="1" spans="1:8" ht="17.399999999999999" x14ac:dyDescent="0.3">
      <c r="A1" s="174" t="s">
        <v>39</v>
      </c>
      <c r="B1" s="174"/>
      <c r="C1" s="174"/>
      <c r="D1" s="174"/>
      <c r="E1" s="174"/>
      <c r="F1" s="174"/>
      <c r="G1" s="174"/>
      <c r="H1" s="174"/>
    </row>
    <row r="2" spans="1:8" ht="17.399999999999999" x14ac:dyDescent="0.3">
      <c r="A2" s="75"/>
      <c r="B2" s="75"/>
      <c r="C2" s="75"/>
      <c r="D2" s="75"/>
      <c r="E2" s="75"/>
      <c r="F2" s="75"/>
      <c r="G2" s="75"/>
      <c r="H2" s="75"/>
    </row>
    <row r="3" spans="1:8" ht="15.6" x14ac:dyDescent="0.3">
      <c r="A3" s="172" t="s">
        <v>0</v>
      </c>
      <c r="B3" s="173"/>
      <c r="C3" s="173"/>
      <c r="D3" s="173"/>
      <c r="E3" s="173"/>
      <c r="F3" s="173"/>
      <c r="G3" s="173"/>
      <c r="H3" s="173"/>
    </row>
    <row r="4" spans="1:8" ht="15.6" x14ac:dyDescent="0.3">
      <c r="A4" s="172" t="s">
        <v>156</v>
      </c>
      <c r="B4" s="173"/>
      <c r="C4" s="173"/>
      <c r="D4" s="173"/>
      <c r="E4" s="173"/>
      <c r="F4" s="173"/>
      <c r="G4" s="173"/>
      <c r="H4" s="173"/>
    </row>
    <row r="5" spans="1:8" ht="15" x14ac:dyDescent="0.25">
      <c r="B5" s="3"/>
      <c r="C5" s="3"/>
      <c r="D5" s="3"/>
      <c r="E5" s="3"/>
      <c r="F5" s="177" t="s">
        <v>106</v>
      </c>
      <c r="G5" s="177"/>
      <c r="H5" s="3"/>
    </row>
    <row r="6" spans="1:8" ht="15.6" x14ac:dyDescent="0.3">
      <c r="A6" s="4" t="s">
        <v>1</v>
      </c>
      <c r="B6" s="3"/>
      <c r="C6" s="3"/>
      <c r="D6" s="3"/>
      <c r="E6" s="3"/>
      <c r="F6" s="164" t="s">
        <v>129</v>
      </c>
      <c r="G6" s="74" t="s">
        <v>48</v>
      </c>
      <c r="H6" s="74" t="s">
        <v>97</v>
      </c>
    </row>
    <row r="7" spans="1:8" ht="15" x14ac:dyDescent="0.25">
      <c r="A7" s="3"/>
      <c r="B7" s="3"/>
      <c r="C7" s="3"/>
      <c r="D7" s="3"/>
      <c r="E7" s="3"/>
      <c r="F7" s="1" t="s">
        <v>4</v>
      </c>
      <c r="G7" s="1"/>
      <c r="H7" s="1"/>
    </row>
    <row r="8" spans="1:8" ht="15" x14ac:dyDescent="0.25">
      <c r="A8" s="3" t="s">
        <v>2</v>
      </c>
      <c r="B8" s="3"/>
      <c r="C8" s="3"/>
      <c r="D8" s="3"/>
      <c r="E8" s="3"/>
      <c r="F8" s="8">
        <v>5400</v>
      </c>
      <c r="G8" s="118">
        <v>5400</v>
      </c>
      <c r="H8" s="132">
        <f>+G8-F8</f>
        <v>0</v>
      </c>
    </row>
    <row r="9" spans="1:8" ht="15" x14ac:dyDescent="0.25">
      <c r="A9" s="3" t="s">
        <v>9</v>
      </c>
      <c r="B9" s="3"/>
      <c r="C9" s="3"/>
      <c r="D9" s="3"/>
      <c r="E9" s="3"/>
      <c r="F9" s="8">
        <f>SUM(Income!K16)</f>
        <v>58.03</v>
      </c>
      <c r="G9" s="118">
        <v>58</v>
      </c>
      <c r="H9" s="132">
        <f>+G9-F9</f>
        <v>-3.0000000000001137E-2</v>
      </c>
    </row>
    <row r="10" spans="1:8" ht="15" x14ac:dyDescent="0.25">
      <c r="A10" s="3" t="s">
        <v>10</v>
      </c>
      <c r="B10" s="3"/>
      <c r="C10" s="3"/>
      <c r="D10" s="3"/>
      <c r="E10" s="3"/>
      <c r="F10" s="8">
        <f>SUM(Income!J16)</f>
        <v>25</v>
      </c>
      <c r="G10" s="118">
        <v>35</v>
      </c>
      <c r="H10" s="132">
        <f>+G10-F10</f>
        <v>10</v>
      </c>
    </row>
    <row r="11" spans="1:8" ht="15" x14ac:dyDescent="0.25">
      <c r="A11" s="3" t="s">
        <v>11</v>
      </c>
      <c r="B11" s="3"/>
      <c r="C11" s="3"/>
      <c r="D11" s="3"/>
      <c r="E11" s="3"/>
      <c r="F11" s="8">
        <f>+Income!F16</f>
        <v>0</v>
      </c>
      <c r="G11" s="118"/>
      <c r="H11" s="132"/>
    </row>
    <row r="12" spans="1:8" ht="15" x14ac:dyDescent="0.25">
      <c r="A12" s="3" t="s">
        <v>115</v>
      </c>
      <c r="B12" s="3"/>
      <c r="C12" s="3"/>
      <c r="D12" s="3"/>
      <c r="E12" s="3"/>
      <c r="F12" s="8">
        <f>+H43</f>
        <v>15.639999999999418</v>
      </c>
      <c r="G12" s="118">
        <v>4</v>
      </c>
      <c r="H12" s="132">
        <f>+G12-F12</f>
        <v>-11.639999999999418</v>
      </c>
    </row>
    <row r="13" spans="1:8" ht="15" x14ac:dyDescent="0.25">
      <c r="A13" s="3" t="s">
        <v>18</v>
      </c>
      <c r="B13" s="3"/>
      <c r="C13" s="3"/>
      <c r="D13" s="3"/>
      <c r="E13" s="3"/>
      <c r="F13" s="8">
        <f>SUM(Income!L16)</f>
        <v>178.82</v>
      </c>
      <c r="G13" s="118"/>
      <c r="H13" s="132">
        <f>+G13-F13</f>
        <v>-178.82</v>
      </c>
    </row>
    <row r="14" spans="1:8" ht="15.6" thickBot="1" x14ac:dyDescent="0.3">
      <c r="A14" s="3"/>
      <c r="B14" s="3"/>
      <c r="C14" s="3"/>
      <c r="D14" s="3"/>
      <c r="E14" s="3"/>
      <c r="F14" s="108">
        <f>SUM(F8:F13)</f>
        <v>5677.4899999999989</v>
      </c>
      <c r="G14" s="108">
        <f>SUM(G8:G13)</f>
        <v>5497</v>
      </c>
      <c r="H14" s="108">
        <f>SUM(H8:H13)</f>
        <v>-180.48999999999941</v>
      </c>
    </row>
    <row r="15" spans="1:8" ht="15.6" thickTop="1" x14ac:dyDescent="0.25">
      <c r="A15" s="3"/>
      <c r="B15" s="3"/>
      <c r="C15" s="3"/>
      <c r="D15" s="3"/>
      <c r="E15" s="3"/>
      <c r="F15" s="3"/>
      <c r="G15" s="3"/>
      <c r="H15" s="3"/>
    </row>
    <row r="16" spans="1:8" ht="15.6" x14ac:dyDescent="0.3">
      <c r="A16" s="4" t="s">
        <v>3</v>
      </c>
      <c r="B16" s="3"/>
      <c r="C16" s="3"/>
      <c r="D16" s="3"/>
      <c r="E16" s="74"/>
      <c r="F16" s="74" t="s">
        <v>129</v>
      </c>
      <c r="G16" s="74" t="s">
        <v>48</v>
      </c>
      <c r="H16" s="74" t="s">
        <v>97</v>
      </c>
    </row>
    <row r="17" spans="1:10" ht="15" x14ac:dyDescent="0.25">
      <c r="A17" s="3"/>
      <c r="B17" s="3"/>
      <c r="C17" s="3"/>
      <c r="D17" s="3"/>
      <c r="E17" s="1"/>
      <c r="F17" s="1"/>
      <c r="G17" s="119"/>
      <c r="H17" s="1"/>
    </row>
    <row r="18" spans="1:10" ht="15" x14ac:dyDescent="0.25">
      <c r="A18" s="3" t="s">
        <v>75</v>
      </c>
      <c r="B18" s="3"/>
      <c r="C18" s="3"/>
      <c r="D18" s="3"/>
      <c r="E18" s="46"/>
      <c r="F18" s="46">
        <f>+Payments!O50</f>
        <v>140</v>
      </c>
      <c r="G18" s="118">
        <v>100</v>
      </c>
      <c r="H18" s="132">
        <f>+G18-F18</f>
        <v>-40</v>
      </c>
      <c r="J18" s="133"/>
    </row>
    <row r="19" spans="1:10" ht="15" x14ac:dyDescent="0.25">
      <c r="A19" s="3" t="s">
        <v>14</v>
      </c>
      <c r="B19" s="3"/>
      <c r="C19" s="3"/>
      <c r="D19" s="3"/>
      <c r="E19" s="46"/>
      <c r="F19" s="46">
        <f>+Payments!K50</f>
        <v>142</v>
      </c>
      <c r="G19" s="118">
        <f>+Precept!K17</f>
        <v>300</v>
      </c>
      <c r="H19" s="132">
        <f t="shared" ref="H19:H36" si="0">+G19-F19</f>
        <v>158</v>
      </c>
      <c r="J19" s="133"/>
    </row>
    <row r="20" spans="1:10" ht="15" x14ac:dyDescent="0.25">
      <c r="A20" s="3" t="s">
        <v>85</v>
      </c>
      <c r="B20" s="3"/>
      <c r="C20" s="3"/>
      <c r="D20" s="3"/>
      <c r="E20" s="46"/>
      <c r="F20" s="46">
        <f>+Payments!S50</f>
        <v>475.58999999999992</v>
      </c>
      <c r="G20" s="118">
        <v>550</v>
      </c>
      <c r="H20" s="132">
        <f t="shared" si="0"/>
        <v>74.410000000000082</v>
      </c>
      <c r="J20" s="133"/>
    </row>
    <row r="21" spans="1:10" ht="15" x14ac:dyDescent="0.25">
      <c r="A21" s="175" t="s">
        <v>149</v>
      </c>
      <c r="B21" s="176"/>
      <c r="C21" s="3"/>
      <c r="D21" s="3"/>
      <c r="E21" s="46"/>
      <c r="F21" s="46">
        <f>+Payments!F50+Payments!H50</f>
        <v>1855.6400000000003</v>
      </c>
      <c r="G21" s="118">
        <f>+Precept!K20</f>
        <v>2300</v>
      </c>
      <c r="H21" s="132">
        <f t="shared" si="0"/>
        <v>444.35999999999967</v>
      </c>
      <c r="J21" s="133"/>
    </row>
    <row r="22" spans="1:10" ht="15" x14ac:dyDescent="0.25">
      <c r="A22" s="3" t="s">
        <v>150</v>
      </c>
      <c r="B22" s="3"/>
      <c r="C22" s="3"/>
      <c r="D22" s="3"/>
      <c r="E22" s="46"/>
      <c r="F22" s="46">
        <f>+Payments!G50</f>
        <v>115.64</v>
      </c>
      <c r="G22" s="118">
        <f>+Precept!K21</f>
        <v>400</v>
      </c>
      <c r="H22" s="132">
        <f t="shared" si="0"/>
        <v>284.36</v>
      </c>
      <c r="J22" s="133"/>
    </row>
    <row r="23" spans="1:10" ht="15" x14ac:dyDescent="0.25">
      <c r="A23" s="3" t="s">
        <v>57</v>
      </c>
      <c r="B23" s="3"/>
      <c r="C23" s="3"/>
      <c r="D23" s="3"/>
      <c r="E23" s="46"/>
      <c r="F23" s="46">
        <v>0</v>
      </c>
      <c r="G23" s="118">
        <f>+Precept!K23</f>
        <v>50</v>
      </c>
      <c r="H23" s="132">
        <f t="shared" si="0"/>
        <v>50</v>
      </c>
      <c r="J23" s="133"/>
    </row>
    <row r="24" spans="1:10" ht="15" x14ac:dyDescent="0.25">
      <c r="A24" s="3" t="s">
        <v>78</v>
      </c>
      <c r="B24" s="3"/>
      <c r="C24" s="3"/>
      <c r="D24" s="3"/>
      <c r="E24" s="46"/>
      <c r="F24" s="46">
        <v>0</v>
      </c>
      <c r="G24" s="118">
        <f>+Precept!K24</f>
        <v>150</v>
      </c>
      <c r="H24" s="132">
        <f t="shared" si="0"/>
        <v>150</v>
      </c>
      <c r="J24" s="133"/>
    </row>
    <row r="25" spans="1:10" ht="15" x14ac:dyDescent="0.25">
      <c r="A25" s="3" t="s">
        <v>34</v>
      </c>
      <c r="B25" s="3"/>
      <c r="C25" s="3"/>
      <c r="D25" s="3"/>
      <c r="E25" s="46"/>
      <c r="F25" s="119">
        <f>+Payments!V50</f>
        <v>0</v>
      </c>
      <c r="G25" s="120">
        <f>+Precept!K25</f>
        <v>300</v>
      </c>
      <c r="H25" s="132">
        <f t="shared" si="0"/>
        <v>300</v>
      </c>
      <c r="J25" s="133"/>
    </row>
    <row r="26" spans="1:10" ht="15" x14ac:dyDescent="0.25">
      <c r="A26" s="3" t="s">
        <v>7</v>
      </c>
      <c r="B26" s="3"/>
      <c r="C26" s="3"/>
      <c r="D26" s="3"/>
      <c r="E26" s="7"/>
      <c r="F26" s="7">
        <f>+Payments!J50</f>
        <v>193.68</v>
      </c>
      <c r="G26" s="121">
        <f>+Precept!K26</f>
        <v>200</v>
      </c>
      <c r="H26" s="132">
        <f t="shared" si="0"/>
        <v>6.3199999999999932</v>
      </c>
      <c r="J26" s="133"/>
    </row>
    <row r="27" spans="1:10" ht="15" x14ac:dyDescent="0.25">
      <c r="A27" s="3" t="s">
        <v>36</v>
      </c>
      <c r="B27" s="3"/>
      <c r="C27" s="3"/>
      <c r="D27" s="3"/>
      <c r="E27" s="46"/>
      <c r="F27" s="46">
        <f>SUM(Payments!N29)</f>
        <v>0</v>
      </c>
      <c r="G27" s="122">
        <f>+Precept!K27</f>
        <v>400</v>
      </c>
      <c r="H27" s="132">
        <f t="shared" si="0"/>
        <v>400</v>
      </c>
      <c r="J27" s="133"/>
    </row>
    <row r="28" spans="1:10" ht="15" x14ac:dyDescent="0.25">
      <c r="A28" s="3" t="s">
        <v>67</v>
      </c>
      <c r="B28" s="3"/>
      <c r="C28" s="3"/>
      <c r="D28" s="3"/>
      <c r="E28" s="46"/>
      <c r="F28" s="46">
        <f>+Payments!U50</f>
        <v>0</v>
      </c>
      <c r="G28" s="121">
        <f>+Precept!K28</f>
        <v>100</v>
      </c>
      <c r="H28" s="132">
        <f t="shared" si="0"/>
        <v>100</v>
      </c>
      <c r="J28" s="133"/>
    </row>
    <row r="29" spans="1:10" ht="15" x14ac:dyDescent="0.25">
      <c r="A29" s="3" t="s">
        <v>13</v>
      </c>
      <c r="B29" s="3"/>
      <c r="C29" s="3"/>
      <c r="D29" s="3"/>
      <c r="E29" s="46"/>
      <c r="F29" s="46">
        <f>+Payments!X50</f>
        <v>0</v>
      </c>
      <c r="G29" s="121">
        <f>+Precept!K30</f>
        <v>100</v>
      </c>
      <c r="H29" s="132">
        <f t="shared" si="0"/>
        <v>100</v>
      </c>
      <c r="J29" s="133"/>
    </row>
    <row r="30" spans="1:10" ht="15" x14ac:dyDescent="0.25">
      <c r="A30" s="3" t="s">
        <v>64</v>
      </c>
      <c r="B30" s="3"/>
      <c r="C30" s="3"/>
      <c r="D30" s="3"/>
      <c r="E30" s="46"/>
      <c r="F30" s="46">
        <f>+Payments!I50</f>
        <v>90</v>
      </c>
      <c r="G30" s="120">
        <f>+Precept!K29</f>
        <v>80</v>
      </c>
      <c r="H30" s="132">
        <f t="shared" si="0"/>
        <v>-10</v>
      </c>
      <c r="J30" s="133"/>
    </row>
    <row r="31" spans="1:10" ht="15" x14ac:dyDescent="0.25">
      <c r="A31" s="3" t="s">
        <v>15</v>
      </c>
      <c r="B31" s="3"/>
      <c r="C31" s="3"/>
      <c r="D31" s="3"/>
      <c r="E31" s="7"/>
      <c r="F31" s="46">
        <f>+Payments!W50</f>
        <v>191.42</v>
      </c>
      <c r="G31" s="121">
        <f>+Precept!K31</f>
        <v>300</v>
      </c>
      <c r="H31" s="132">
        <f t="shared" si="0"/>
        <v>108.58000000000001</v>
      </c>
      <c r="J31" s="133"/>
    </row>
    <row r="32" spans="1:10" ht="15" x14ac:dyDescent="0.25">
      <c r="A32" s="3" t="s">
        <v>71</v>
      </c>
      <c r="B32" s="3"/>
      <c r="C32" s="3"/>
      <c r="D32" s="3"/>
      <c r="E32" s="7"/>
      <c r="F32" s="7">
        <f>+Payments!Q50</f>
        <v>0</v>
      </c>
      <c r="G32" s="121">
        <f>+Precept!K32</f>
        <v>120</v>
      </c>
      <c r="H32" s="132">
        <f t="shared" si="0"/>
        <v>120</v>
      </c>
      <c r="J32" s="133"/>
    </row>
    <row r="33" spans="1:10" ht="15" x14ac:dyDescent="0.25">
      <c r="A33" s="3" t="s">
        <v>18</v>
      </c>
      <c r="B33" s="3"/>
      <c r="C33" s="3"/>
      <c r="D33" s="3"/>
      <c r="E33" s="46"/>
      <c r="F33" s="7">
        <f>+Payments!Y50</f>
        <v>141.51999999999998</v>
      </c>
      <c r="G33" s="122">
        <f>+Precept!K33</f>
        <v>0</v>
      </c>
      <c r="H33" s="132">
        <f t="shared" si="0"/>
        <v>-141.51999999999998</v>
      </c>
      <c r="J33" s="46"/>
    </row>
    <row r="34" spans="1:10" ht="15" x14ac:dyDescent="0.25">
      <c r="A34" s="3" t="s">
        <v>17</v>
      </c>
      <c r="B34" s="3"/>
      <c r="C34" s="3"/>
      <c r="D34" s="3"/>
      <c r="E34" s="46"/>
      <c r="F34" s="46">
        <f>+Payments!P50</f>
        <v>120</v>
      </c>
      <c r="G34" s="121">
        <f>+Precept!K35</f>
        <v>120</v>
      </c>
      <c r="H34" s="132">
        <f t="shared" si="0"/>
        <v>0</v>
      </c>
      <c r="J34" s="133"/>
    </row>
    <row r="35" spans="1:10" ht="15" x14ac:dyDescent="0.25">
      <c r="A35" s="3" t="s">
        <v>162</v>
      </c>
      <c r="B35" s="3"/>
      <c r="C35" s="3"/>
      <c r="D35" s="3"/>
      <c r="E35" s="46"/>
      <c r="F35" s="46">
        <v>400</v>
      </c>
      <c r="G35" s="121">
        <f>+Precept!K34</f>
        <v>400</v>
      </c>
      <c r="H35" s="132">
        <f t="shared" si="0"/>
        <v>0</v>
      </c>
      <c r="J35" s="133"/>
    </row>
    <row r="36" spans="1:10" ht="15" x14ac:dyDescent="0.25">
      <c r="A36" s="3" t="s">
        <v>49</v>
      </c>
      <c r="B36" s="3"/>
      <c r="C36" s="3"/>
      <c r="D36" s="3"/>
      <c r="E36" s="46"/>
      <c r="F36" s="46">
        <v>0</v>
      </c>
      <c r="G36" s="130">
        <f>+Precept!K22</f>
        <v>0</v>
      </c>
      <c r="H36" s="132">
        <f t="shared" si="0"/>
        <v>0</v>
      </c>
    </row>
    <row r="37" spans="1:10" ht="15.6" thickBot="1" x14ac:dyDescent="0.3">
      <c r="A37" s="3"/>
      <c r="B37" s="3"/>
      <c r="C37" s="3"/>
      <c r="D37" s="3"/>
      <c r="E37" s="46"/>
      <c r="F37" s="131">
        <f>SUM(F18:F36)</f>
        <v>3865.4900000000002</v>
      </c>
      <c r="G37" s="65">
        <f>SUM(G18:G36)</f>
        <v>5970</v>
      </c>
      <c r="H37" s="108">
        <f>+G37-F37</f>
        <v>2104.5099999999998</v>
      </c>
    </row>
    <row r="38" spans="1:10" ht="15.6" thickTop="1" x14ac:dyDescent="0.25">
      <c r="A38" s="3"/>
      <c r="B38" s="3"/>
      <c r="C38" s="3"/>
      <c r="D38" s="3"/>
      <c r="E38" s="3"/>
      <c r="F38" s="3"/>
      <c r="G38" s="3"/>
      <c r="H38" s="3"/>
    </row>
    <row r="39" spans="1:10" ht="15" x14ac:dyDescent="0.25">
      <c r="A39" s="3"/>
      <c r="B39" s="3"/>
      <c r="C39" s="3"/>
      <c r="D39" s="3"/>
      <c r="E39" s="3"/>
      <c r="F39" s="3"/>
      <c r="G39" s="3"/>
      <c r="H39" s="3"/>
    </row>
    <row r="40" spans="1:10" ht="15" x14ac:dyDescent="0.25">
      <c r="A40" s="5" t="s">
        <v>5</v>
      </c>
      <c r="B40" s="3"/>
      <c r="C40" s="3"/>
      <c r="D40" s="54"/>
      <c r="E40" s="52"/>
      <c r="F40" s="147" t="s">
        <v>112</v>
      </c>
    </row>
    <row r="41" spans="1:10" ht="15" x14ac:dyDescent="0.25">
      <c r="A41" s="3" t="s">
        <v>113</v>
      </c>
      <c r="B41" s="3"/>
      <c r="C41" s="3"/>
      <c r="D41" s="52">
        <v>8181.33</v>
      </c>
      <c r="E41" s="54"/>
      <c r="F41" s="3" t="s">
        <v>114</v>
      </c>
      <c r="G41" s="3"/>
      <c r="H41" s="125">
        <v>4412.8900000000003</v>
      </c>
    </row>
    <row r="42" spans="1:10" ht="15" x14ac:dyDescent="0.25">
      <c r="A42" s="171"/>
      <c r="B42" s="171"/>
      <c r="C42" s="171"/>
      <c r="D42" s="52">
        <v>-73.44</v>
      </c>
      <c r="E42" s="54"/>
      <c r="F42" s="171"/>
      <c r="G42" s="171"/>
      <c r="H42" s="125"/>
    </row>
    <row r="43" spans="1:10" ht="15" x14ac:dyDescent="0.25">
      <c r="A43" s="3" t="s">
        <v>79</v>
      </c>
      <c r="B43" s="3"/>
      <c r="C43" s="3"/>
      <c r="D43" s="54">
        <f>+Income!T16</f>
        <v>5661.8499999999995</v>
      </c>
      <c r="E43" s="54"/>
      <c r="F43" s="3" t="s">
        <v>79</v>
      </c>
      <c r="G43" s="3"/>
      <c r="H43" s="125">
        <f>+H45-H41</f>
        <v>15.639999999999418</v>
      </c>
    </row>
    <row r="44" spans="1:10" ht="15" x14ac:dyDescent="0.25">
      <c r="A44" s="3" t="s">
        <v>6</v>
      </c>
      <c r="B44" s="3"/>
      <c r="C44" s="3"/>
      <c r="D44" s="72">
        <f>-Payments!AA50</f>
        <v>-3865.4900000000002</v>
      </c>
      <c r="E44" s="54"/>
      <c r="F44" s="3" t="s">
        <v>6</v>
      </c>
      <c r="G44" s="3"/>
      <c r="H44" s="54">
        <v>0</v>
      </c>
      <c r="J44" s="27"/>
    </row>
    <row r="45" spans="1:10" ht="16.2" thickBot="1" x14ac:dyDescent="0.35">
      <c r="A45" s="2"/>
      <c r="B45" s="3"/>
      <c r="C45" s="3"/>
      <c r="D45" s="128">
        <f>SUM(D41:D44)</f>
        <v>9904.25</v>
      </c>
      <c r="E45" s="54"/>
      <c r="F45" s="3"/>
      <c r="G45" s="3"/>
      <c r="H45" s="128">
        <v>4428.53</v>
      </c>
      <c r="J45" s="27"/>
    </row>
    <row r="46" spans="1:10" ht="16.2" thickTop="1" x14ac:dyDescent="0.3">
      <c r="A46" s="2" t="s">
        <v>151</v>
      </c>
      <c r="B46" s="3"/>
      <c r="C46" s="3"/>
      <c r="D46" s="168">
        <v>14332.78</v>
      </c>
      <c r="E46" s="6"/>
      <c r="F46" s="3"/>
      <c r="G46" s="3"/>
      <c r="H46" s="3"/>
    </row>
    <row r="47" spans="1:10" ht="15" x14ac:dyDescent="0.25">
      <c r="A47" s="3"/>
      <c r="B47" s="3"/>
      <c r="C47" s="3"/>
      <c r="D47" s="3"/>
      <c r="E47" s="3"/>
      <c r="F47" s="3"/>
      <c r="G47" s="3"/>
      <c r="H47" s="3"/>
    </row>
    <row r="48" spans="1:10" ht="15" x14ac:dyDescent="0.25">
      <c r="A48" s="5" t="s">
        <v>153</v>
      </c>
      <c r="B48" s="3"/>
      <c r="C48" s="3"/>
      <c r="D48" s="71"/>
      <c r="E48" s="71"/>
      <c r="F48" s="3"/>
      <c r="G48" s="3"/>
      <c r="H48" s="3"/>
    </row>
    <row r="49" spans="1:8" ht="15" x14ac:dyDescent="0.25">
      <c r="A49" s="3" t="s">
        <v>152</v>
      </c>
      <c r="B49" s="3"/>
      <c r="C49" s="3"/>
      <c r="D49" s="71">
        <v>9924.25</v>
      </c>
      <c r="E49" s="71"/>
      <c r="F49" s="3"/>
      <c r="G49" s="3"/>
      <c r="H49" s="3"/>
    </row>
    <row r="50" spans="1:8" ht="15.6" x14ac:dyDescent="0.3">
      <c r="A50" s="2" t="s">
        <v>65</v>
      </c>
      <c r="B50" s="166"/>
      <c r="C50" s="166"/>
      <c r="D50" s="71">
        <v>20</v>
      </c>
      <c r="E50" s="71"/>
      <c r="F50" s="166"/>
      <c r="G50" s="166"/>
      <c r="H50" s="166"/>
    </row>
    <row r="51" spans="1:8" ht="15" x14ac:dyDescent="0.25">
      <c r="A51" s="166"/>
      <c r="B51" s="166"/>
      <c r="C51" s="166"/>
      <c r="D51" s="167">
        <f>+D49-D50</f>
        <v>9904.25</v>
      </c>
      <c r="E51" s="71"/>
      <c r="F51" s="6"/>
      <c r="G51" s="166"/>
      <c r="H51" s="166"/>
    </row>
    <row r="52" spans="1:8" ht="15.6" x14ac:dyDescent="0.3">
      <c r="A52" s="3" t="s">
        <v>154</v>
      </c>
      <c r="B52" s="2"/>
      <c r="C52" s="3"/>
      <c r="D52" s="71">
        <f>+H45</f>
        <v>4428.53</v>
      </c>
      <c r="E52" s="71"/>
      <c r="F52" s="3"/>
      <c r="G52" s="3"/>
      <c r="H52" s="3"/>
    </row>
    <row r="53" spans="1:8" ht="15.6" x14ac:dyDescent="0.3">
      <c r="A53" s="3"/>
      <c r="B53" s="2"/>
      <c r="C53" s="3"/>
      <c r="D53" s="125"/>
      <c r="E53" s="72"/>
      <c r="F53" s="3"/>
      <c r="G53" s="3"/>
      <c r="H53" s="3"/>
    </row>
    <row r="54" spans="1:8" ht="15" x14ac:dyDescent="0.25">
      <c r="B54" s="3"/>
      <c r="C54" s="3"/>
      <c r="D54" s="73"/>
      <c r="E54" s="73"/>
      <c r="F54" s="3"/>
      <c r="G54" s="3"/>
      <c r="H54" s="3"/>
    </row>
    <row r="55" spans="1:8" ht="16.2" thickBot="1" x14ac:dyDescent="0.35">
      <c r="A55" s="2" t="s">
        <v>155</v>
      </c>
      <c r="B55" s="3"/>
      <c r="C55" s="3"/>
      <c r="D55" s="169">
        <f>+D51+D52</f>
        <v>14332.779999999999</v>
      </c>
      <c r="E55" s="71"/>
      <c r="F55" s="3"/>
      <c r="G55" s="3"/>
      <c r="H55" s="3"/>
    </row>
    <row r="56" spans="1:8" ht="15.6" thickTop="1" x14ac:dyDescent="0.25">
      <c r="A56" s="3"/>
      <c r="C56" s="3"/>
      <c r="F56" s="3"/>
      <c r="G56" s="3"/>
      <c r="H56" s="3"/>
    </row>
    <row r="57" spans="1:8" ht="15" x14ac:dyDescent="0.25">
      <c r="B57" s="6"/>
      <c r="C57" s="3"/>
      <c r="F57" s="3"/>
      <c r="G57" s="3"/>
      <c r="H57" s="3"/>
    </row>
    <row r="58" spans="1:8" ht="15" x14ac:dyDescent="0.25">
      <c r="A58" s="3"/>
    </row>
    <row r="62" spans="1:8" x14ac:dyDescent="0.25">
      <c r="A62" t="s">
        <v>70</v>
      </c>
    </row>
  </sheetData>
  <mergeCells count="5">
    <mergeCell ref="A3:H3"/>
    <mergeCell ref="A4:H4"/>
    <mergeCell ref="A1:H1"/>
    <mergeCell ref="A21:B21"/>
    <mergeCell ref="F5:G5"/>
  </mergeCells>
  <phoneticPr fontId="0" type="noConversion"/>
  <printOptions horizontalCentered="1" verticalCentered="1"/>
  <pageMargins left="1.2204724409448819" right="0.74803149606299213" top="0.19685039370078741" bottom="0.31496062992125984" header="0" footer="0.51181102362204722"/>
  <pageSetup scale="85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zoomScaleNormal="100" workbookViewId="0">
      <selection activeCell="J16" sqref="J16"/>
    </sheetView>
  </sheetViews>
  <sheetFormatPr defaultRowHeight="13.2" x14ac:dyDescent="0.25"/>
  <cols>
    <col min="1" max="1" width="10.109375" bestFit="1" customWidth="1"/>
    <col min="2" max="2" width="8.109375" customWidth="1"/>
    <col min="3" max="3" width="24" customWidth="1"/>
    <col min="4" max="4" width="19.5546875" customWidth="1"/>
    <col min="5" max="5" width="11.88671875" customWidth="1"/>
    <col min="6" max="6" width="10" customWidth="1"/>
    <col min="7" max="7" width="6.6640625" customWidth="1"/>
    <col min="8" max="8" width="7.88671875" customWidth="1"/>
    <col min="9" max="9" width="8" customWidth="1"/>
    <col min="10" max="10" width="7.109375" customWidth="1"/>
    <col min="11" max="11" width="9.88671875" customWidth="1"/>
    <col min="12" max="12" width="9.5546875" customWidth="1"/>
    <col min="13" max="13" width="0.6640625" customWidth="1"/>
    <col min="14" max="14" width="9.88671875" customWidth="1"/>
    <col min="15" max="15" width="0.88671875" customWidth="1"/>
    <col min="16" max="16" width="9.88671875" customWidth="1"/>
    <col min="17" max="17" width="11.33203125" customWidth="1"/>
    <col min="19" max="19" width="1" customWidth="1"/>
  </cols>
  <sheetData>
    <row r="1" spans="1:20" ht="21" x14ac:dyDescent="0.4">
      <c r="A1" s="178" t="s">
        <v>27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20" ht="17.399999999999999" x14ac:dyDescent="0.3">
      <c r="A2" s="24"/>
    </row>
    <row r="3" spans="1:20" ht="17.399999999999999" x14ac:dyDescent="0.3">
      <c r="A3" s="24" t="s">
        <v>106</v>
      </c>
    </row>
    <row r="4" spans="1:20" ht="26.4" x14ac:dyDescent="0.25">
      <c r="A4" s="9" t="s">
        <v>19</v>
      </c>
      <c r="B4" s="9" t="s">
        <v>44</v>
      </c>
      <c r="C4" s="9" t="s">
        <v>41</v>
      </c>
      <c r="D4" s="9" t="s">
        <v>22</v>
      </c>
      <c r="E4" s="9" t="s">
        <v>2</v>
      </c>
      <c r="F4" s="10" t="s">
        <v>76</v>
      </c>
      <c r="G4" s="10" t="s">
        <v>45</v>
      </c>
      <c r="H4" s="10" t="s">
        <v>73</v>
      </c>
      <c r="I4" s="10" t="s">
        <v>8</v>
      </c>
      <c r="J4" s="9" t="s">
        <v>56</v>
      </c>
      <c r="K4" s="10" t="s">
        <v>42</v>
      </c>
      <c r="L4" s="9" t="s">
        <v>18</v>
      </c>
      <c r="M4" s="11"/>
      <c r="N4" s="11" t="s">
        <v>95</v>
      </c>
      <c r="O4" s="11"/>
      <c r="P4" s="51" t="s">
        <v>43</v>
      </c>
      <c r="Q4" s="11"/>
    </row>
    <row r="5" spans="1:20" ht="16.95" customHeight="1" x14ac:dyDescent="0.3">
      <c r="A5" s="145">
        <v>43220</v>
      </c>
      <c r="B5" s="31"/>
      <c r="C5" s="13" t="s">
        <v>110</v>
      </c>
      <c r="D5" s="13" t="s">
        <v>2</v>
      </c>
      <c r="E5" s="146">
        <v>5400</v>
      </c>
      <c r="F5" s="13"/>
      <c r="G5" s="47"/>
      <c r="H5" s="47"/>
      <c r="I5" s="47"/>
      <c r="J5" s="47"/>
      <c r="K5" s="48"/>
      <c r="L5" s="49"/>
      <c r="M5" s="49"/>
      <c r="N5" s="30"/>
      <c r="O5" s="63"/>
      <c r="P5" s="104">
        <f>+E5</f>
        <v>5400</v>
      </c>
      <c r="Q5" s="104"/>
      <c r="S5" s="44">
        <f>SUM(N5:P5)</f>
        <v>5400</v>
      </c>
      <c r="T5" s="44">
        <v>5400</v>
      </c>
    </row>
    <row r="6" spans="1:20" ht="16.95" customHeight="1" x14ac:dyDescent="0.3">
      <c r="A6" s="145">
        <v>43244</v>
      </c>
      <c r="B6" s="31"/>
      <c r="C6" s="13" t="s">
        <v>50</v>
      </c>
      <c r="D6" s="13" t="s">
        <v>18</v>
      </c>
      <c r="E6" s="13"/>
      <c r="F6" s="13"/>
      <c r="G6" s="28"/>
      <c r="H6" s="47"/>
      <c r="I6" s="47"/>
      <c r="J6" s="47"/>
      <c r="K6" s="48"/>
      <c r="L6" s="29">
        <v>178.82</v>
      </c>
      <c r="M6" s="49"/>
      <c r="N6" s="30"/>
      <c r="O6" s="63"/>
      <c r="P6" s="104">
        <f>+L6</f>
        <v>178.82</v>
      </c>
      <c r="Q6" s="104"/>
      <c r="R6" s="101"/>
      <c r="S6" s="44"/>
      <c r="T6" s="92">
        <f t="shared" ref="T6:T10" si="0">SUM(E6:L6)</f>
        <v>178.82</v>
      </c>
    </row>
    <row r="7" spans="1:20" ht="16.95" customHeight="1" x14ac:dyDescent="0.3">
      <c r="A7" s="145">
        <v>43252</v>
      </c>
      <c r="B7" s="31"/>
      <c r="C7" s="13" t="s">
        <v>95</v>
      </c>
      <c r="D7" s="13" t="s">
        <v>148</v>
      </c>
      <c r="E7" s="13"/>
      <c r="F7" s="13"/>
      <c r="G7" s="28"/>
      <c r="H7" s="47"/>
      <c r="I7" s="47"/>
      <c r="J7" s="47"/>
      <c r="K7" s="48"/>
      <c r="L7" s="29"/>
      <c r="M7" s="49"/>
      <c r="N7" s="30">
        <v>9.7200000000000006</v>
      </c>
      <c r="O7" s="63"/>
      <c r="P7" s="104"/>
      <c r="Q7" s="104"/>
      <c r="R7" s="101"/>
      <c r="S7" s="44"/>
      <c r="T7" s="92"/>
    </row>
    <row r="8" spans="1:20" ht="16.95" customHeight="1" x14ac:dyDescent="0.3">
      <c r="A8" s="145">
        <v>43283</v>
      </c>
      <c r="B8" s="31"/>
      <c r="C8" s="13" t="s">
        <v>95</v>
      </c>
      <c r="D8" s="13" t="s">
        <v>96</v>
      </c>
      <c r="E8" s="76"/>
      <c r="F8" s="76"/>
      <c r="G8" s="28"/>
      <c r="H8" s="28"/>
      <c r="I8" s="105"/>
      <c r="J8" s="47"/>
      <c r="K8" s="48"/>
      <c r="L8" s="49"/>
      <c r="M8" s="49"/>
      <c r="N8" s="30">
        <v>1.0900000000000001</v>
      </c>
      <c r="O8" s="63"/>
      <c r="P8" s="104"/>
      <c r="Q8" s="104"/>
      <c r="R8" s="101"/>
      <c r="S8" s="44"/>
      <c r="T8" s="92">
        <f t="shared" si="0"/>
        <v>0</v>
      </c>
    </row>
    <row r="9" spans="1:20" ht="16.95" customHeight="1" x14ac:dyDescent="0.3">
      <c r="A9" s="145">
        <v>43313</v>
      </c>
      <c r="B9" s="31"/>
      <c r="C9" s="13" t="s">
        <v>95</v>
      </c>
      <c r="D9" s="13" t="s">
        <v>96</v>
      </c>
      <c r="E9" s="76"/>
      <c r="F9" s="76"/>
      <c r="G9" s="28"/>
      <c r="H9" s="28"/>
      <c r="I9" s="105"/>
      <c r="J9" s="47"/>
      <c r="K9" s="48"/>
      <c r="L9" s="29"/>
      <c r="M9" s="49"/>
      <c r="N9" s="30">
        <v>1.1299999999999999</v>
      </c>
      <c r="O9" s="63"/>
      <c r="P9" s="104"/>
      <c r="Q9" s="104"/>
      <c r="R9" s="101"/>
      <c r="S9" s="44"/>
      <c r="T9" s="92">
        <f t="shared" si="0"/>
        <v>0</v>
      </c>
    </row>
    <row r="10" spans="1:20" ht="16.95" customHeight="1" x14ac:dyDescent="0.3">
      <c r="A10" s="145">
        <v>43344</v>
      </c>
      <c r="B10" s="31"/>
      <c r="C10" s="13" t="s">
        <v>95</v>
      </c>
      <c r="D10" s="13" t="s">
        <v>96</v>
      </c>
      <c r="E10" s="13"/>
      <c r="F10" s="13"/>
      <c r="G10" s="28"/>
      <c r="H10" s="28"/>
      <c r="I10" s="105"/>
      <c r="J10" s="105"/>
      <c r="K10" s="48"/>
      <c r="L10" s="49"/>
      <c r="M10" s="49"/>
      <c r="N10" s="30">
        <v>1.1299999999999999</v>
      </c>
      <c r="O10" s="63"/>
      <c r="P10" s="104"/>
      <c r="Q10" s="104"/>
      <c r="R10" s="101"/>
      <c r="S10" s="44"/>
      <c r="T10" s="92">
        <f t="shared" si="0"/>
        <v>0</v>
      </c>
    </row>
    <row r="11" spans="1:20" ht="16.95" customHeight="1" x14ac:dyDescent="0.3">
      <c r="A11" s="145">
        <v>43374</v>
      </c>
      <c r="B11" s="31"/>
      <c r="C11" s="13" t="s">
        <v>95</v>
      </c>
      <c r="D11" s="13" t="s">
        <v>96</v>
      </c>
      <c r="E11" s="13"/>
      <c r="F11" s="13"/>
      <c r="G11" s="28"/>
      <c r="H11" s="28"/>
      <c r="I11" s="105"/>
      <c r="J11" s="105"/>
      <c r="K11" s="48"/>
      <c r="L11" s="49"/>
      <c r="M11" s="49"/>
      <c r="N11" s="30">
        <v>1.25</v>
      </c>
      <c r="O11" s="63"/>
      <c r="P11" s="104"/>
      <c r="Q11" s="104"/>
      <c r="R11" s="101"/>
      <c r="S11" s="44"/>
      <c r="T11" s="92">
        <f>SUM(E11:L11)</f>
        <v>0</v>
      </c>
    </row>
    <row r="12" spans="1:20" ht="16.95" customHeight="1" x14ac:dyDescent="0.3">
      <c r="A12" s="145">
        <v>43739</v>
      </c>
      <c r="B12" s="31"/>
      <c r="C12" s="13" t="s">
        <v>95</v>
      </c>
      <c r="D12" s="13" t="s">
        <v>96</v>
      </c>
      <c r="E12" s="13"/>
      <c r="F12" s="13"/>
      <c r="G12" s="28"/>
      <c r="H12" s="28"/>
      <c r="I12" s="105"/>
      <c r="J12" s="105"/>
      <c r="K12" s="48"/>
      <c r="L12" s="49"/>
      <c r="M12" s="49"/>
      <c r="N12" s="30">
        <v>1.32</v>
      </c>
      <c r="O12" s="63"/>
      <c r="P12" s="104"/>
      <c r="Q12" s="104"/>
      <c r="R12" s="101"/>
      <c r="S12" s="44"/>
      <c r="T12" s="92"/>
    </row>
    <row r="13" spans="1:20" ht="16.95" customHeight="1" x14ac:dyDescent="0.3">
      <c r="A13" s="13" t="s">
        <v>130</v>
      </c>
      <c r="B13" s="31"/>
      <c r="C13" s="13" t="s">
        <v>147</v>
      </c>
      <c r="D13" s="13"/>
      <c r="E13" s="13"/>
      <c r="F13" s="13"/>
      <c r="G13" s="28"/>
      <c r="H13" s="28"/>
      <c r="I13" s="105"/>
      <c r="J13" s="105">
        <v>25</v>
      </c>
      <c r="K13" s="14">
        <v>58.03</v>
      </c>
      <c r="L13" s="49"/>
      <c r="M13" s="49"/>
      <c r="N13" s="30"/>
      <c r="O13" s="63"/>
      <c r="P13" s="104">
        <v>83.03</v>
      </c>
      <c r="Q13" s="104"/>
      <c r="R13" s="101"/>
      <c r="S13" s="44"/>
      <c r="T13" s="92">
        <f>SUM(E13:L13)</f>
        <v>83.03</v>
      </c>
    </row>
    <row r="14" spans="1:20" ht="16.95" customHeight="1" x14ac:dyDescent="0.25">
      <c r="A14" s="13"/>
      <c r="B14" s="31"/>
      <c r="C14" s="13"/>
      <c r="D14" s="17"/>
      <c r="E14" s="17"/>
      <c r="F14" s="17"/>
      <c r="G14" s="29"/>
      <c r="H14" s="29"/>
      <c r="I14" s="29"/>
      <c r="J14" s="30"/>
      <c r="K14" s="14"/>
      <c r="L14" s="29"/>
      <c r="M14" s="29"/>
      <c r="N14" s="15"/>
      <c r="O14" s="29"/>
      <c r="P14" s="29"/>
      <c r="Q14" s="30"/>
      <c r="S14" s="44"/>
      <c r="T14" s="44">
        <f>SUM(E14:L14)</f>
        <v>0</v>
      </c>
    </row>
    <row r="15" spans="1:20" ht="13.8" x14ac:dyDescent="0.25">
      <c r="A15" s="19"/>
      <c r="B15" s="115"/>
      <c r="C15" s="19"/>
      <c r="D15" s="19"/>
      <c r="E15" s="59"/>
      <c r="F15" s="18"/>
      <c r="G15" s="18"/>
      <c r="H15" s="18"/>
      <c r="I15" s="18"/>
      <c r="J15" s="18"/>
      <c r="K15" s="18"/>
      <c r="L15" s="18"/>
      <c r="M15" s="18"/>
      <c r="N15" s="85"/>
      <c r="O15" s="18"/>
      <c r="P15" s="18"/>
      <c r="Q15" s="25"/>
    </row>
    <row r="16" spans="1:20" ht="13.8" x14ac:dyDescent="0.25">
      <c r="A16" s="18"/>
      <c r="B16" s="116"/>
      <c r="C16" s="21"/>
      <c r="D16" s="22" t="s">
        <v>24</v>
      </c>
      <c r="E16" s="32">
        <f>SUM(E5:E14)</f>
        <v>5400</v>
      </c>
      <c r="F16" s="32"/>
      <c r="G16" s="32">
        <f>SUM(G5:G15)</f>
        <v>0</v>
      </c>
      <c r="H16" s="32">
        <f>SUM(H5:H15)</f>
        <v>0</v>
      </c>
      <c r="I16" s="32">
        <f>SUM(I5:I14)</f>
        <v>0</v>
      </c>
      <c r="J16" s="32">
        <f>SUM(J5:J14)</f>
        <v>25</v>
      </c>
      <c r="K16" s="32">
        <f>SUM(K5:K14)</f>
        <v>58.03</v>
      </c>
      <c r="L16" s="33">
        <f>SUM(L5:L14)</f>
        <v>178.82</v>
      </c>
      <c r="M16" s="33"/>
      <c r="N16" s="32">
        <f>SUM(N5:N14)</f>
        <v>15.64</v>
      </c>
      <c r="O16" s="32"/>
      <c r="P16" s="32">
        <f>SUM(P5:P14)</f>
        <v>5661.8499999999995</v>
      </c>
      <c r="Q16" s="23"/>
      <c r="S16" s="57">
        <f>SUM(Q5:Q14)</f>
        <v>0</v>
      </c>
      <c r="T16" s="44">
        <f>SUM(T5:T14)</f>
        <v>5661.8499999999995</v>
      </c>
    </row>
    <row r="17" spans="1:16" ht="13.8" x14ac:dyDescent="0.25">
      <c r="A17" s="19"/>
      <c r="E17" s="101"/>
      <c r="K17" s="101"/>
      <c r="N17" s="109"/>
      <c r="P17" s="44">
        <f>SUM(E16:L16)</f>
        <v>5661.8499999999995</v>
      </c>
    </row>
    <row r="22" spans="1:16" x14ac:dyDescent="0.25">
      <c r="B22" s="50"/>
    </row>
    <row r="23" spans="1:16" x14ac:dyDescent="0.25">
      <c r="B23" s="50"/>
    </row>
  </sheetData>
  <mergeCells count="1">
    <mergeCell ref="A1:Q1"/>
  </mergeCells>
  <phoneticPr fontId="14" type="noConversion"/>
  <pageMargins left="0.75" right="0.75" top="1" bottom="1" header="0.5" footer="0.5"/>
  <pageSetup scale="72" orientation="landscape" horizontalDpi="4294967293" verticalDpi="4294967293" r:id="rId1"/>
  <headerFooter alignWithMargins="0"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7"/>
  <sheetViews>
    <sheetView zoomScale="96" zoomScaleNormal="96" workbookViewId="0">
      <pane xSplit="5" ySplit="4" topLeftCell="P36" activePane="bottomRight" state="frozen"/>
      <selection pane="topRight" activeCell="F1" sqref="F1"/>
      <selection pane="bottomLeft" activeCell="A5" sqref="A5"/>
      <selection pane="bottomRight" sqref="A1:Z53"/>
    </sheetView>
  </sheetViews>
  <sheetFormatPr defaultRowHeight="13.2" x14ac:dyDescent="0.25"/>
  <cols>
    <col min="1" max="1" width="11.109375" customWidth="1"/>
    <col min="2" max="2" width="7.5546875" customWidth="1"/>
    <col min="3" max="3" width="5.6640625" customWidth="1"/>
    <col min="4" max="4" width="20.6640625" customWidth="1"/>
    <col min="5" max="5" width="21.44140625" customWidth="1"/>
    <col min="6" max="6" width="9.33203125" customWidth="1"/>
    <col min="7" max="9" width="7.6640625" customWidth="1"/>
    <col min="10" max="10" width="10" customWidth="1"/>
    <col min="11" max="12" width="8" customWidth="1"/>
    <col min="13" max="13" width="7.44140625" customWidth="1"/>
    <col min="14" max="14" width="9.88671875" customWidth="1"/>
    <col min="15" max="15" width="10.109375" customWidth="1"/>
    <col min="16" max="16" width="12.33203125" customWidth="1"/>
    <col min="17" max="17" width="9.88671875" customWidth="1"/>
    <col min="18" max="19" width="9" customWidth="1"/>
    <col min="20" max="20" width="10.44140625" customWidth="1"/>
    <col min="21" max="21" width="13.5546875" customWidth="1"/>
    <col min="22" max="22" width="10.44140625" customWidth="1"/>
    <col min="23" max="23" width="14.33203125" customWidth="1"/>
    <col min="24" max="24" width="10.44140625" customWidth="1"/>
    <col min="25" max="25" width="7.6640625" customWidth="1"/>
    <col min="26" max="26" width="11.109375" customWidth="1"/>
    <col min="27" max="27" width="10.5546875" customWidth="1"/>
    <col min="28" max="28" width="11" customWidth="1"/>
  </cols>
  <sheetData>
    <row r="1" spans="1:28" ht="21" x14ac:dyDescent="0.4">
      <c r="A1" s="178" t="s">
        <v>27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28" ht="22.5" customHeight="1" x14ac:dyDescent="0.3">
      <c r="A2" s="24" t="s">
        <v>106</v>
      </c>
      <c r="D2" s="24"/>
    </row>
    <row r="3" spans="1:28" ht="17.399999999999999" x14ac:dyDescent="0.3">
      <c r="A3" s="24" t="s">
        <v>6</v>
      </c>
    </row>
    <row r="4" spans="1:28" s="163" customFormat="1" ht="43.5" customHeight="1" x14ac:dyDescent="0.25">
      <c r="A4" s="159" t="s">
        <v>19</v>
      </c>
      <c r="B4" s="159" t="s">
        <v>20</v>
      </c>
      <c r="C4" s="160" t="s">
        <v>55</v>
      </c>
      <c r="D4" s="159" t="s">
        <v>21</v>
      </c>
      <c r="E4" s="159" t="s">
        <v>22</v>
      </c>
      <c r="F4" s="160" t="s">
        <v>26</v>
      </c>
      <c r="G4" s="160" t="s">
        <v>54</v>
      </c>
      <c r="H4" s="160" t="s">
        <v>50</v>
      </c>
      <c r="I4" s="161" t="s">
        <v>92</v>
      </c>
      <c r="J4" s="159" t="s">
        <v>7</v>
      </c>
      <c r="K4" s="159" t="s">
        <v>61</v>
      </c>
      <c r="L4" s="160" t="s">
        <v>74</v>
      </c>
      <c r="M4" s="159" t="s">
        <v>47</v>
      </c>
      <c r="N4" s="159" t="s">
        <v>25</v>
      </c>
      <c r="O4" s="159" t="s">
        <v>23</v>
      </c>
      <c r="P4" s="160" t="s">
        <v>128</v>
      </c>
      <c r="Q4" s="159" t="s">
        <v>71</v>
      </c>
      <c r="R4" s="159" t="s">
        <v>90</v>
      </c>
      <c r="S4" s="159" t="s">
        <v>84</v>
      </c>
      <c r="T4" s="160" t="s">
        <v>83</v>
      </c>
      <c r="U4" s="160" t="s">
        <v>127</v>
      </c>
      <c r="V4" s="160" t="s">
        <v>34</v>
      </c>
      <c r="W4" s="160" t="s">
        <v>15</v>
      </c>
      <c r="X4" s="160" t="s">
        <v>90</v>
      </c>
      <c r="Y4" s="159" t="s">
        <v>18</v>
      </c>
      <c r="Z4" s="162" t="s">
        <v>24</v>
      </c>
      <c r="AA4" s="163" t="s">
        <v>146</v>
      </c>
    </row>
    <row r="5" spans="1:28" s="163" customFormat="1" ht="43.5" customHeight="1" x14ac:dyDescent="0.25">
      <c r="A5" s="145">
        <v>43237</v>
      </c>
      <c r="B5" s="31"/>
      <c r="C5" s="15">
        <v>690</v>
      </c>
      <c r="D5" s="13" t="s">
        <v>108</v>
      </c>
      <c r="E5" s="16" t="s">
        <v>160</v>
      </c>
      <c r="F5" s="29"/>
      <c r="G5" s="29">
        <v>73.44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>
        <f>SUM(F5:Y5)</f>
        <v>73.44</v>
      </c>
    </row>
    <row r="6" spans="1:28" s="163" customFormat="1" ht="43.5" customHeight="1" x14ac:dyDescent="0.25">
      <c r="A6" s="159"/>
      <c r="B6" s="159"/>
      <c r="C6" s="160"/>
      <c r="D6" s="159"/>
      <c r="E6" s="159"/>
      <c r="F6" s="160"/>
      <c r="G6" s="160"/>
      <c r="H6" s="160"/>
      <c r="I6" s="170"/>
      <c r="J6" s="159"/>
      <c r="K6" s="159"/>
      <c r="L6" s="160"/>
      <c r="M6" s="159"/>
      <c r="N6" s="159"/>
      <c r="O6" s="159"/>
      <c r="P6" s="160"/>
      <c r="Q6" s="159"/>
      <c r="R6" s="159"/>
      <c r="S6" s="159"/>
      <c r="T6" s="160"/>
      <c r="U6" s="160"/>
      <c r="V6" s="160"/>
      <c r="W6" s="160"/>
      <c r="X6" s="160"/>
      <c r="Y6" s="159"/>
      <c r="Z6" s="162"/>
    </row>
    <row r="7" spans="1:28" ht="20.100000000000001" customHeight="1" x14ac:dyDescent="0.3">
      <c r="A7" s="145">
        <v>43207</v>
      </c>
      <c r="B7" s="31"/>
      <c r="C7" s="15" t="s">
        <v>144</v>
      </c>
      <c r="D7" s="13" t="s">
        <v>108</v>
      </c>
      <c r="E7" s="13" t="s">
        <v>109</v>
      </c>
      <c r="F7" s="105">
        <v>145.38</v>
      </c>
      <c r="G7" s="105"/>
      <c r="H7" s="105"/>
      <c r="I7" s="66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>
        <f t="shared" ref="Z7:Z49" si="0">SUM(F7:Y7)</f>
        <v>145.38</v>
      </c>
      <c r="AA7" s="101"/>
      <c r="AB7" s="102"/>
    </row>
    <row r="8" spans="1:28" ht="20.100000000000001" customHeight="1" x14ac:dyDescent="0.25">
      <c r="A8" s="145">
        <v>43220</v>
      </c>
      <c r="B8" s="31"/>
      <c r="C8" s="15" t="s">
        <v>143</v>
      </c>
      <c r="D8" s="13" t="s">
        <v>91</v>
      </c>
      <c r="E8" s="13" t="s">
        <v>131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>
        <v>33.9</v>
      </c>
      <c r="T8" s="29"/>
      <c r="U8" s="29"/>
      <c r="V8" s="29"/>
      <c r="W8" s="29"/>
      <c r="X8" s="29"/>
      <c r="Y8" s="29">
        <v>6.78</v>
      </c>
      <c r="Z8" s="29">
        <f t="shared" si="0"/>
        <v>40.68</v>
      </c>
      <c r="AA8" s="101"/>
      <c r="AB8" s="44"/>
    </row>
    <row r="9" spans="1:28" ht="20.100000000000001" customHeight="1" x14ac:dyDescent="0.25">
      <c r="A9" s="145">
        <v>43231</v>
      </c>
      <c r="B9" s="31"/>
      <c r="C9" s="15">
        <v>753</v>
      </c>
      <c r="D9" s="13" t="s">
        <v>133</v>
      </c>
      <c r="E9" s="13" t="s">
        <v>132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>
        <v>20</v>
      </c>
      <c r="Q9" s="29"/>
      <c r="R9" s="29"/>
      <c r="S9" s="29"/>
      <c r="T9" s="29"/>
      <c r="U9" s="29"/>
      <c r="V9" s="29"/>
      <c r="W9" s="29"/>
      <c r="X9" s="29"/>
      <c r="Y9" s="29"/>
      <c r="Z9" s="29">
        <f t="shared" si="0"/>
        <v>20</v>
      </c>
      <c r="AA9" s="101"/>
      <c r="AB9" s="44"/>
    </row>
    <row r="10" spans="1:28" ht="20.100000000000001" customHeight="1" x14ac:dyDescent="0.25">
      <c r="A10" s="145">
        <v>43237</v>
      </c>
      <c r="B10" s="31"/>
      <c r="C10" s="15" t="s">
        <v>144</v>
      </c>
      <c r="D10" s="13" t="s">
        <v>108</v>
      </c>
      <c r="E10" s="13" t="s">
        <v>109</v>
      </c>
      <c r="F10" s="29">
        <v>145.38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>
        <f t="shared" si="0"/>
        <v>145.38</v>
      </c>
      <c r="AA10" s="117" t="s">
        <v>99</v>
      </c>
      <c r="AB10" s="102"/>
    </row>
    <row r="11" spans="1:28" ht="20.100000000000001" customHeight="1" x14ac:dyDescent="0.25">
      <c r="A11" s="145">
        <v>43245</v>
      </c>
      <c r="B11" s="31"/>
      <c r="C11" s="15">
        <v>754</v>
      </c>
      <c r="D11" s="13" t="s">
        <v>108</v>
      </c>
      <c r="E11" s="16" t="s">
        <v>111</v>
      </c>
      <c r="F11" s="29"/>
      <c r="G11" s="29">
        <v>32.56</v>
      </c>
      <c r="H11" s="29"/>
      <c r="I11" s="29"/>
      <c r="J11" s="29"/>
      <c r="K11" s="29"/>
      <c r="L11" s="29"/>
      <c r="M11" s="29"/>
      <c r="N11" s="29"/>
      <c r="O11" s="37"/>
      <c r="P11" s="37"/>
      <c r="Q11" s="29"/>
      <c r="R11" s="29"/>
      <c r="S11" s="29"/>
      <c r="T11" s="29"/>
      <c r="U11" s="29"/>
      <c r="V11" s="29"/>
      <c r="W11" s="29"/>
      <c r="X11" s="29"/>
      <c r="Y11" s="29"/>
      <c r="Z11" s="29">
        <f t="shared" si="0"/>
        <v>32.56</v>
      </c>
      <c r="AA11" s="101"/>
      <c r="AB11" s="44"/>
    </row>
    <row r="12" spans="1:28" ht="20.100000000000001" customHeight="1" x14ac:dyDescent="0.25">
      <c r="A12" s="145">
        <v>43249</v>
      </c>
      <c r="B12" s="31"/>
      <c r="C12" s="64">
        <v>755</v>
      </c>
      <c r="D12" s="13" t="s">
        <v>120</v>
      </c>
      <c r="E12" s="13" t="s">
        <v>145</v>
      </c>
      <c r="F12" s="29"/>
      <c r="G12" s="29"/>
      <c r="H12" s="29"/>
      <c r="I12" s="29">
        <v>45</v>
      </c>
      <c r="J12" s="29"/>
      <c r="K12" s="29"/>
      <c r="L12" s="29"/>
      <c r="M12" s="29"/>
      <c r="N12" s="29"/>
      <c r="O12" s="37"/>
      <c r="P12" s="37"/>
      <c r="Q12" s="29"/>
      <c r="R12" s="29"/>
      <c r="S12" s="29"/>
      <c r="T12" s="29"/>
      <c r="U12" s="29"/>
      <c r="V12" s="29"/>
      <c r="W12" s="29"/>
      <c r="X12" s="29"/>
      <c r="Y12" s="29">
        <v>9</v>
      </c>
      <c r="Z12" s="29">
        <f t="shared" si="0"/>
        <v>54</v>
      </c>
      <c r="AA12" s="101"/>
      <c r="AB12" s="44"/>
    </row>
    <row r="13" spans="1:28" ht="20.100000000000001" customHeight="1" x14ac:dyDescent="0.25">
      <c r="A13" s="145">
        <v>43249</v>
      </c>
      <c r="B13" s="31"/>
      <c r="C13" s="15">
        <v>752</v>
      </c>
      <c r="D13" s="13" t="s">
        <v>120</v>
      </c>
      <c r="E13" s="13" t="s">
        <v>121</v>
      </c>
      <c r="F13" s="29"/>
      <c r="G13" s="29"/>
      <c r="H13" s="29"/>
      <c r="I13" s="29"/>
      <c r="J13" s="29"/>
      <c r="K13" s="29"/>
      <c r="L13" s="29"/>
      <c r="M13" s="29"/>
      <c r="N13" s="29"/>
      <c r="O13" s="30"/>
      <c r="P13" s="30"/>
      <c r="Q13" s="30"/>
      <c r="R13" s="30"/>
      <c r="S13" s="30"/>
      <c r="T13" s="29"/>
      <c r="U13" s="29"/>
      <c r="V13" s="29"/>
      <c r="W13" s="29">
        <v>179.42</v>
      </c>
      <c r="X13" s="29"/>
      <c r="Y13" s="29"/>
      <c r="Z13" s="29">
        <f t="shared" si="0"/>
        <v>179.42</v>
      </c>
      <c r="AA13" s="101" t="s">
        <v>99</v>
      </c>
      <c r="AB13" s="44"/>
    </row>
    <row r="14" spans="1:28" ht="20.100000000000001" customHeight="1" x14ac:dyDescent="0.25">
      <c r="A14" s="145">
        <v>43250</v>
      </c>
      <c r="B14" s="31"/>
      <c r="C14" s="15" t="s">
        <v>143</v>
      </c>
      <c r="D14" s="13" t="s">
        <v>91</v>
      </c>
      <c r="E14" s="16" t="s">
        <v>131</v>
      </c>
      <c r="F14" s="29"/>
      <c r="G14" s="29"/>
      <c r="H14" s="29"/>
      <c r="I14" s="29"/>
      <c r="J14" s="29"/>
      <c r="K14" s="29"/>
      <c r="L14" s="29"/>
      <c r="M14" s="29"/>
      <c r="N14" s="29"/>
      <c r="O14" s="30"/>
      <c r="P14" s="30"/>
      <c r="Q14" s="30"/>
      <c r="R14" s="30"/>
      <c r="S14" s="30">
        <v>33.9</v>
      </c>
      <c r="T14" s="29"/>
      <c r="U14" s="29"/>
      <c r="V14" s="29"/>
      <c r="W14" s="29"/>
      <c r="X14" s="29"/>
      <c r="Y14" s="29">
        <v>6.78</v>
      </c>
      <c r="Z14" s="29">
        <f t="shared" si="0"/>
        <v>40.68</v>
      </c>
      <c r="AA14" s="101" t="s">
        <v>99</v>
      </c>
      <c r="AB14" s="44"/>
    </row>
    <row r="15" spans="1:28" ht="20.100000000000001" customHeight="1" x14ac:dyDescent="0.25">
      <c r="A15" s="145">
        <v>43262</v>
      </c>
      <c r="B15" s="31"/>
      <c r="C15" s="15">
        <v>756</v>
      </c>
      <c r="D15" s="13" t="s">
        <v>108</v>
      </c>
      <c r="E15" s="16" t="s">
        <v>111</v>
      </c>
      <c r="F15" s="29"/>
      <c r="G15" s="29">
        <v>20.55</v>
      </c>
      <c r="H15" s="29"/>
      <c r="I15" s="29"/>
      <c r="J15" s="29"/>
      <c r="K15" s="29"/>
      <c r="L15" s="29"/>
      <c r="M15" s="29"/>
      <c r="N15" s="29"/>
      <c r="O15" s="30"/>
      <c r="P15" s="30"/>
      <c r="Q15" s="30"/>
      <c r="R15" s="30"/>
      <c r="S15" s="30"/>
      <c r="T15" s="29"/>
      <c r="U15" s="29"/>
      <c r="V15" s="29"/>
      <c r="W15" s="29"/>
      <c r="X15" s="29"/>
      <c r="Y15" s="29"/>
      <c r="Z15" s="29">
        <f t="shared" si="0"/>
        <v>20.55</v>
      </c>
      <c r="AA15" s="101"/>
      <c r="AB15" s="44"/>
    </row>
    <row r="16" spans="1:28" ht="20.100000000000001" customHeight="1" x14ac:dyDescent="0.25">
      <c r="A16" s="145">
        <v>43269</v>
      </c>
      <c r="B16" s="31"/>
      <c r="C16" s="15" t="s">
        <v>144</v>
      </c>
      <c r="D16" s="13" t="s">
        <v>108</v>
      </c>
      <c r="E16" s="13" t="s">
        <v>109</v>
      </c>
      <c r="F16" s="29">
        <v>145.38</v>
      </c>
      <c r="G16" s="29"/>
      <c r="H16" s="29"/>
      <c r="I16" s="29"/>
      <c r="J16" s="29"/>
      <c r="K16" s="29"/>
      <c r="L16" s="29"/>
      <c r="M16" s="29"/>
      <c r="N16" s="29"/>
      <c r="O16" s="30"/>
      <c r="P16" s="30"/>
      <c r="Q16" s="30"/>
      <c r="R16" s="30"/>
      <c r="S16" s="30"/>
      <c r="T16" s="29"/>
      <c r="U16" s="29"/>
      <c r="V16" s="29"/>
      <c r="W16" s="29"/>
      <c r="X16" s="29"/>
      <c r="Y16" s="29"/>
      <c r="Z16" s="29">
        <f t="shared" si="0"/>
        <v>145.38</v>
      </c>
      <c r="AA16" s="101" t="s">
        <v>99</v>
      </c>
      <c r="AB16" s="102"/>
    </row>
    <row r="17" spans="1:28" ht="20.100000000000001" customHeight="1" x14ac:dyDescent="0.25">
      <c r="A17" s="145">
        <v>43283</v>
      </c>
      <c r="B17" s="31"/>
      <c r="C17" s="15" t="s">
        <v>143</v>
      </c>
      <c r="D17" s="13" t="s">
        <v>91</v>
      </c>
      <c r="E17" s="16" t="s">
        <v>131</v>
      </c>
      <c r="F17" s="29"/>
      <c r="G17" s="29"/>
      <c r="H17" s="29"/>
      <c r="I17" s="29"/>
      <c r="J17" s="29"/>
      <c r="K17" s="29"/>
      <c r="L17" s="29"/>
      <c r="M17" s="29"/>
      <c r="N17" s="29"/>
      <c r="O17" s="30"/>
      <c r="P17" s="30"/>
      <c r="Q17" s="30"/>
      <c r="R17" s="30"/>
      <c r="S17" s="30">
        <v>33.9</v>
      </c>
      <c r="T17" s="29"/>
      <c r="U17" s="29"/>
      <c r="V17" s="29"/>
      <c r="W17" s="29"/>
      <c r="X17" s="29"/>
      <c r="Y17" s="29">
        <v>6.78</v>
      </c>
      <c r="Z17" s="29">
        <f t="shared" si="0"/>
        <v>40.68</v>
      </c>
      <c r="AA17" s="101" t="s">
        <v>99</v>
      </c>
      <c r="AB17" s="44"/>
    </row>
    <row r="18" spans="1:28" ht="20.100000000000001" customHeight="1" x14ac:dyDescent="0.25">
      <c r="A18" s="145">
        <v>43297</v>
      </c>
      <c r="B18" s="31"/>
      <c r="C18" s="15">
        <v>761</v>
      </c>
      <c r="D18" s="13" t="s">
        <v>123</v>
      </c>
      <c r="E18" s="16" t="s">
        <v>134</v>
      </c>
      <c r="F18" s="29"/>
      <c r="G18" s="29"/>
      <c r="H18" s="29"/>
      <c r="I18" s="29"/>
      <c r="J18" s="29"/>
      <c r="K18" s="29"/>
      <c r="L18" s="29"/>
      <c r="M18" s="29"/>
      <c r="N18" s="29"/>
      <c r="O18" s="30">
        <v>40</v>
      </c>
      <c r="P18" s="30"/>
      <c r="Q18" s="30"/>
      <c r="R18" s="30"/>
      <c r="S18" s="30"/>
      <c r="T18" s="29"/>
      <c r="U18" s="29"/>
      <c r="V18" s="29"/>
      <c r="W18" s="29"/>
      <c r="X18" s="29"/>
      <c r="Y18" s="29"/>
      <c r="Z18" s="29">
        <f t="shared" si="0"/>
        <v>40</v>
      </c>
      <c r="AA18" s="101" t="s">
        <v>99</v>
      </c>
      <c r="AB18" s="44"/>
    </row>
    <row r="19" spans="1:28" ht="20.100000000000001" customHeight="1" x14ac:dyDescent="0.25">
      <c r="A19" s="145">
        <v>43297</v>
      </c>
      <c r="B19" s="31"/>
      <c r="C19" s="15">
        <v>757</v>
      </c>
      <c r="D19" s="13" t="s">
        <v>50</v>
      </c>
      <c r="E19" s="13" t="s">
        <v>135</v>
      </c>
      <c r="F19" s="29"/>
      <c r="G19" s="29"/>
      <c r="H19" s="29">
        <v>109</v>
      </c>
      <c r="I19" s="29"/>
      <c r="J19" s="29"/>
      <c r="K19" s="29"/>
      <c r="L19" s="29"/>
      <c r="M19" s="29"/>
      <c r="N19" s="29"/>
      <c r="O19" s="30"/>
      <c r="P19" s="30"/>
      <c r="Q19" s="30"/>
      <c r="R19" s="30"/>
      <c r="S19" s="30"/>
      <c r="T19" s="29"/>
      <c r="U19" s="29"/>
      <c r="V19" s="29"/>
      <c r="W19" s="29"/>
      <c r="X19" s="29"/>
      <c r="Y19" s="29"/>
      <c r="Z19" s="29">
        <f t="shared" si="0"/>
        <v>109</v>
      </c>
      <c r="AA19" s="101" t="s">
        <v>99</v>
      </c>
      <c r="AB19" s="44"/>
    </row>
    <row r="20" spans="1:28" ht="20.100000000000001" customHeight="1" x14ac:dyDescent="0.3">
      <c r="A20" s="145">
        <v>43298</v>
      </c>
      <c r="B20" s="31"/>
      <c r="C20" s="15" t="s">
        <v>144</v>
      </c>
      <c r="D20" s="13" t="s">
        <v>108</v>
      </c>
      <c r="E20" s="13" t="s">
        <v>109</v>
      </c>
      <c r="F20" s="105">
        <v>145.38</v>
      </c>
      <c r="G20" s="105"/>
      <c r="H20" s="105"/>
      <c r="I20" s="29"/>
      <c r="J20" s="29"/>
      <c r="K20" s="29"/>
      <c r="L20" s="29"/>
      <c r="M20" s="29"/>
      <c r="N20" s="29"/>
      <c r="O20" s="30"/>
      <c r="P20" s="30"/>
      <c r="Q20" s="30"/>
      <c r="R20" s="30"/>
      <c r="S20" s="30"/>
      <c r="T20" s="29"/>
      <c r="U20" s="29"/>
      <c r="V20" s="29"/>
      <c r="W20" s="29"/>
      <c r="X20" s="29"/>
      <c r="Y20" s="29"/>
      <c r="Z20" s="29">
        <f t="shared" si="0"/>
        <v>145.38</v>
      </c>
      <c r="AA20" s="101"/>
      <c r="AB20" s="102"/>
    </row>
    <row r="21" spans="1:28" ht="20.100000000000001" customHeight="1" x14ac:dyDescent="0.25">
      <c r="A21" s="145">
        <v>43298</v>
      </c>
      <c r="B21" s="31"/>
      <c r="C21" s="15">
        <v>762</v>
      </c>
      <c r="D21" s="13" t="s">
        <v>108</v>
      </c>
      <c r="E21" s="16" t="s">
        <v>111</v>
      </c>
      <c r="F21" s="29"/>
      <c r="G21" s="30">
        <v>62.53</v>
      </c>
      <c r="H21" s="29"/>
      <c r="I21" s="29"/>
      <c r="J21" s="29"/>
      <c r="K21" s="29"/>
      <c r="L21" s="29"/>
      <c r="M21" s="29"/>
      <c r="N21" s="29"/>
      <c r="O21" s="30"/>
      <c r="P21" s="30"/>
      <c r="Q21" s="30"/>
      <c r="R21" s="30"/>
      <c r="S21" s="30"/>
      <c r="T21" s="29"/>
      <c r="U21" s="29"/>
      <c r="V21" s="29"/>
      <c r="W21" s="29"/>
      <c r="X21" s="29"/>
      <c r="Y21" s="29"/>
      <c r="Z21" s="29">
        <f t="shared" si="0"/>
        <v>62.53</v>
      </c>
      <c r="AA21" s="101" t="s">
        <v>99</v>
      </c>
      <c r="AB21" s="44"/>
    </row>
    <row r="22" spans="1:28" ht="20.100000000000001" customHeight="1" x14ac:dyDescent="0.25">
      <c r="A22" s="145">
        <v>43300</v>
      </c>
      <c r="B22" s="31"/>
      <c r="C22" s="64">
        <v>760</v>
      </c>
      <c r="D22" s="13" t="s">
        <v>122</v>
      </c>
      <c r="E22" s="13" t="s">
        <v>121</v>
      </c>
      <c r="F22" s="29"/>
      <c r="G22" s="29"/>
      <c r="H22" s="29"/>
      <c r="I22" s="29"/>
      <c r="J22" s="29"/>
      <c r="K22" s="29"/>
      <c r="L22" s="29"/>
      <c r="M22" s="29"/>
      <c r="N22" s="29"/>
      <c r="O22" s="30"/>
      <c r="P22" s="30"/>
      <c r="Q22" s="30"/>
      <c r="R22" s="30"/>
      <c r="S22" s="30"/>
      <c r="T22" s="29"/>
      <c r="U22" s="29"/>
      <c r="V22" s="29"/>
      <c r="W22" s="29">
        <v>12</v>
      </c>
      <c r="X22" s="29"/>
      <c r="Y22" s="29"/>
      <c r="Z22" s="29">
        <f t="shared" si="0"/>
        <v>12</v>
      </c>
      <c r="AA22" s="101" t="s">
        <v>99</v>
      </c>
      <c r="AB22" s="44"/>
    </row>
    <row r="23" spans="1:28" ht="20.100000000000001" customHeight="1" x14ac:dyDescent="0.25">
      <c r="A23" s="145">
        <v>43311</v>
      </c>
      <c r="B23" s="31"/>
      <c r="C23" s="64" t="s">
        <v>143</v>
      </c>
      <c r="D23" s="13" t="s">
        <v>91</v>
      </c>
      <c r="E23" s="13" t="s">
        <v>131</v>
      </c>
      <c r="F23" s="29"/>
      <c r="G23" s="29"/>
      <c r="H23" s="29"/>
      <c r="I23" s="29"/>
      <c r="J23" s="29"/>
      <c r="K23" s="29"/>
      <c r="L23" s="29"/>
      <c r="M23" s="29"/>
      <c r="N23" s="29"/>
      <c r="O23" s="114"/>
      <c r="P23" s="114"/>
      <c r="Q23" s="114"/>
      <c r="R23" s="114"/>
      <c r="S23" s="30">
        <v>33.9</v>
      </c>
      <c r="T23" s="29"/>
      <c r="U23" s="29"/>
      <c r="V23" s="29"/>
      <c r="W23" s="29"/>
      <c r="X23" s="29"/>
      <c r="Y23" s="29">
        <v>6.78</v>
      </c>
      <c r="Z23" s="29">
        <f t="shared" si="0"/>
        <v>40.68</v>
      </c>
      <c r="AA23" s="101" t="s">
        <v>99</v>
      </c>
      <c r="AB23" s="44"/>
    </row>
    <row r="24" spans="1:28" ht="20.100000000000001" customHeight="1" x14ac:dyDescent="0.25">
      <c r="A24" s="145">
        <v>43329</v>
      </c>
      <c r="B24" s="31"/>
      <c r="C24" s="64" t="s">
        <v>144</v>
      </c>
      <c r="D24" s="13" t="s">
        <v>108</v>
      </c>
      <c r="E24" s="13" t="s">
        <v>109</v>
      </c>
      <c r="F24" s="29">
        <v>145.38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>
        <f t="shared" si="0"/>
        <v>145.38</v>
      </c>
      <c r="AA24" s="101"/>
      <c r="AB24" s="44"/>
    </row>
    <row r="25" spans="1:28" ht="20.100000000000001" customHeight="1" x14ac:dyDescent="0.25">
      <c r="A25" s="145">
        <v>43342</v>
      </c>
      <c r="B25" s="31"/>
      <c r="C25" s="15" t="s">
        <v>143</v>
      </c>
      <c r="D25" s="13" t="s">
        <v>91</v>
      </c>
      <c r="E25" s="16" t="s">
        <v>131</v>
      </c>
      <c r="F25" s="29"/>
      <c r="G25" s="29"/>
      <c r="H25" s="29"/>
      <c r="I25" s="29"/>
      <c r="J25" s="29"/>
      <c r="K25" s="29"/>
      <c r="L25" s="29"/>
      <c r="M25" s="29"/>
      <c r="N25" s="29"/>
      <c r="O25" s="30"/>
      <c r="P25" s="30"/>
      <c r="Q25" s="30"/>
      <c r="R25" s="30"/>
      <c r="S25" s="30">
        <v>33.9</v>
      </c>
      <c r="T25" s="29"/>
      <c r="U25" s="29"/>
      <c r="V25" s="29"/>
      <c r="W25" s="29"/>
      <c r="X25" s="29"/>
      <c r="Y25" s="29">
        <v>6.78</v>
      </c>
      <c r="Z25" s="29">
        <f t="shared" si="0"/>
        <v>40.68</v>
      </c>
      <c r="AA25" s="101" t="s">
        <v>99</v>
      </c>
      <c r="AB25" s="44"/>
    </row>
    <row r="26" spans="1:28" ht="20.100000000000001" customHeight="1" x14ac:dyDescent="0.25">
      <c r="A26" s="145">
        <v>43354</v>
      </c>
      <c r="B26" s="31"/>
      <c r="C26" s="15">
        <v>763</v>
      </c>
      <c r="D26" s="13" t="s">
        <v>133</v>
      </c>
      <c r="E26" s="13" t="s">
        <v>136</v>
      </c>
      <c r="F26" s="60"/>
      <c r="G26" s="29"/>
      <c r="H26" s="29"/>
      <c r="I26" s="29"/>
      <c r="J26" s="29"/>
      <c r="K26" s="29"/>
      <c r="L26" s="29"/>
      <c r="M26" s="29"/>
      <c r="N26" s="29"/>
      <c r="O26" s="29"/>
      <c r="P26" s="29">
        <v>20</v>
      </c>
      <c r="Q26" s="29"/>
      <c r="R26" s="29"/>
      <c r="S26" s="29"/>
      <c r="T26" s="15"/>
      <c r="U26" s="15"/>
      <c r="V26" s="15"/>
      <c r="W26" s="15"/>
      <c r="X26" s="15"/>
      <c r="Y26" s="15"/>
      <c r="Z26" s="29">
        <f t="shared" si="0"/>
        <v>20</v>
      </c>
      <c r="AA26" s="101" t="s">
        <v>99</v>
      </c>
      <c r="AB26" s="44"/>
    </row>
    <row r="27" spans="1:28" ht="20.100000000000001" customHeight="1" x14ac:dyDescent="0.25">
      <c r="A27" s="145">
        <v>43354</v>
      </c>
      <c r="B27" s="31"/>
      <c r="C27" s="15">
        <v>758</v>
      </c>
      <c r="D27" s="13" t="s">
        <v>126</v>
      </c>
      <c r="E27" s="13" t="s">
        <v>132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>
        <v>20</v>
      </c>
      <c r="Q27" s="29"/>
      <c r="R27" s="29"/>
      <c r="S27" s="29"/>
      <c r="T27" s="29"/>
      <c r="U27" s="29"/>
      <c r="V27" s="29"/>
      <c r="W27" s="29"/>
      <c r="X27" s="29"/>
      <c r="Y27" s="29"/>
      <c r="Z27" s="29">
        <f t="shared" si="0"/>
        <v>20</v>
      </c>
      <c r="AA27" s="101" t="s">
        <v>99</v>
      </c>
      <c r="AB27" s="44"/>
    </row>
    <row r="28" spans="1:28" ht="20.100000000000001" customHeight="1" x14ac:dyDescent="0.25">
      <c r="A28" s="145">
        <v>43360</v>
      </c>
      <c r="B28" s="31"/>
      <c r="C28" s="15" t="s">
        <v>144</v>
      </c>
      <c r="D28" s="13" t="s">
        <v>108</v>
      </c>
      <c r="E28" s="13" t="s">
        <v>109</v>
      </c>
      <c r="F28" s="29">
        <v>145.38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>
        <f t="shared" si="0"/>
        <v>145.38</v>
      </c>
      <c r="AA28" s="101"/>
      <c r="AB28" s="44"/>
    </row>
    <row r="29" spans="1:28" ht="20.100000000000001" customHeight="1" x14ac:dyDescent="0.25">
      <c r="A29" s="145">
        <v>43374</v>
      </c>
      <c r="B29" s="13"/>
      <c r="C29" s="15" t="s">
        <v>143</v>
      </c>
      <c r="D29" s="13" t="s">
        <v>91</v>
      </c>
      <c r="E29" s="13" t="s">
        <v>131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>
        <v>44.09</v>
      </c>
      <c r="T29" s="29"/>
      <c r="U29" s="29"/>
      <c r="V29" s="29"/>
      <c r="W29" s="29"/>
      <c r="X29" s="29"/>
      <c r="Y29" s="29">
        <v>8.82</v>
      </c>
      <c r="Z29" s="29">
        <v>52.91</v>
      </c>
      <c r="AA29" s="101" t="s">
        <v>99</v>
      </c>
      <c r="AB29" s="44"/>
    </row>
    <row r="30" spans="1:28" ht="20.100000000000001" customHeight="1" x14ac:dyDescent="0.25">
      <c r="A30" s="145">
        <v>43390</v>
      </c>
      <c r="B30" s="13"/>
      <c r="C30" s="15" t="s">
        <v>144</v>
      </c>
      <c r="D30" s="13" t="s">
        <v>108</v>
      </c>
      <c r="E30" s="13" t="s">
        <v>109</v>
      </c>
      <c r="F30" s="29">
        <v>145.38</v>
      </c>
      <c r="G30" s="29"/>
      <c r="H30" s="30"/>
      <c r="I30" s="30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>
        <f t="shared" si="0"/>
        <v>145.38</v>
      </c>
      <c r="AA30" s="101" t="s">
        <v>99</v>
      </c>
      <c r="AB30" s="44"/>
    </row>
    <row r="31" spans="1:28" ht="20.100000000000001" customHeight="1" x14ac:dyDescent="0.25">
      <c r="A31" s="145">
        <v>43403</v>
      </c>
      <c r="B31" s="13"/>
      <c r="C31" s="15" t="s">
        <v>143</v>
      </c>
      <c r="D31" s="13" t="s">
        <v>91</v>
      </c>
      <c r="E31" s="16" t="s">
        <v>131</v>
      </c>
      <c r="F31" s="29"/>
      <c r="G31" s="30"/>
      <c r="H31" s="30"/>
      <c r="I31" s="30"/>
      <c r="J31" s="29"/>
      <c r="K31" s="29"/>
      <c r="L31" s="29"/>
      <c r="M31" s="29"/>
      <c r="N31" s="29"/>
      <c r="O31" s="29"/>
      <c r="P31" s="29"/>
      <c r="Q31" s="29"/>
      <c r="R31" s="29"/>
      <c r="S31" s="29">
        <v>52.4</v>
      </c>
      <c r="T31" s="29"/>
      <c r="U31" s="29"/>
      <c r="V31" s="29"/>
      <c r="W31" s="29"/>
      <c r="X31" s="29"/>
      <c r="Y31" s="29">
        <v>10.48</v>
      </c>
      <c r="Z31" s="29">
        <f t="shared" si="0"/>
        <v>62.879999999999995</v>
      </c>
      <c r="AA31" s="101" t="s">
        <v>99</v>
      </c>
      <c r="AB31" s="44"/>
    </row>
    <row r="32" spans="1:28" ht="20.100000000000001" customHeight="1" x14ac:dyDescent="0.25">
      <c r="A32" s="145">
        <v>43406</v>
      </c>
      <c r="B32" s="13"/>
      <c r="C32" s="15">
        <v>764</v>
      </c>
      <c r="D32" s="13" t="s">
        <v>120</v>
      </c>
      <c r="E32" s="13" t="s">
        <v>14</v>
      </c>
      <c r="F32" s="29"/>
      <c r="G32" s="30"/>
      <c r="H32" s="30"/>
      <c r="I32" s="30"/>
      <c r="J32" s="29"/>
      <c r="K32" s="29">
        <v>142</v>
      </c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>
        <v>28.4</v>
      </c>
      <c r="Z32" s="29">
        <f t="shared" si="0"/>
        <v>170.4</v>
      </c>
      <c r="AA32" s="101" t="s">
        <v>99</v>
      </c>
      <c r="AB32" s="44"/>
    </row>
    <row r="33" spans="1:28" ht="20.100000000000001" customHeight="1" x14ac:dyDescent="0.25">
      <c r="A33" s="145">
        <v>43423</v>
      </c>
      <c r="B33" s="31"/>
      <c r="C33" s="15" t="s">
        <v>144</v>
      </c>
      <c r="D33" s="13" t="s">
        <v>108</v>
      </c>
      <c r="E33" s="13" t="s">
        <v>109</v>
      </c>
      <c r="F33" s="29">
        <v>145.38</v>
      </c>
      <c r="G33" s="30"/>
      <c r="H33" s="30"/>
      <c r="I33" s="30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>
        <f t="shared" si="0"/>
        <v>145.38</v>
      </c>
      <c r="AA33" s="101"/>
      <c r="AB33" s="44"/>
    </row>
    <row r="34" spans="1:28" ht="20.100000000000001" customHeight="1" x14ac:dyDescent="0.25">
      <c r="A34" s="145">
        <v>43433</v>
      </c>
      <c r="B34" s="15"/>
      <c r="C34" s="15" t="s">
        <v>143</v>
      </c>
      <c r="D34" s="13" t="s">
        <v>91</v>
      </c>
      <c r="E34" s="16" t="s">
        <v>131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>
        <v>52.4</v>
      </c>
      <c r="T34" s="15"/>
      <c r="U34" s="15"/>
      <c r="V34" s="15"/>
      <c r="W34" s="15"/>
      <c r="X34" s="15"/>
      <c r="Y34" s="29">
        <v>10.48</v>
      </c>
      <c r="Z34" s="29">
        <f t="shared" si="0"/>
        <v>62.879999999999995</v>
      </c>
      <c r="AA34" s="101"/>
      <c r="AB34" s="44"/>
    </row>
    <row r="35" spans="1:28" ht="20.100000000000001" customHeight="1" x14ac:dyDescent="0.25">
      <c r="A35" s="145">
        <v>43439</v>
      </c>
      <c r="B35" s="15"/>
      <c r="C35" s="15">
        <v>767</v>
      </c>
      <c r="D35" s="13" t="s">
        <v>133</v>
      </c>
      <c r="E35" s="16" t="s">
        <v>132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>
        <v>20</v>
      </c>
      <c r="Q35" s="29"/>
      <c r="R35" s="29"/>
      <c r="S35" s="29"/>
      <c r="T35" s="15"/>
      <c r="U35" s="15"/>
      <c r="V35" s="15"/>
      <c r="W35" s="15"/>
      <c r="X35" s="15"/>
      <c r="Y35" s="29"/>
      <c r="Z35" s="29">
        <f t="shared" si="0"/>
        <v>20</v>
      </c>
      <c r="AA35" s="101" t="s">
        <v>99</v>
      </c>
      <c r="AB35" s="44"/>
    </row>
    <row r="36" spans="1:28" ht="20.100000000000001" customHeight="1" x14ac:dyDescent="0.25">
      <c r="A36" s="145">
        <v>43439</v>
      </c>
      <c r="B36" s="13"/>
      <c r="C36" s="15">
        <v>768</v>
      </c>
      <c r="D36" s="13" t="s">
        <v>126</v>
      </c>
      <c r="E36" s="13" t="s">
        <v>137</v>
      </c>
      <c r="F36" s="29"/>
      <c r="G36" s="30"/>
      <c r="H36" s="30"/>
      <c r="I36" s="30"/>
      <c r="J36" s="29"/>
      <c r="K36" s="29"/>
      <c r="L36" s="29"/>
      <c r="M36" s="29"/>
      <c r="N36" s="29"/>
      <c r="O36" s="29"/>
      <c r="P36" s="29"/>
      <c r="Q36" s="113"/>
      <c r="R36" s="113"/>
      <c r="S36" s="29"/>
      <c r="T36" s="15">
        <v>400</v>
      </c>
      <c r="U36" s="15"/>
      <c r="V36" s="15"/>
      <c r="W36" s="15"/>
      <c r="X36" s="15"/>
      <c r="Y36" s="30"/>
      <c r="Z36" s="29">
        <f t="shared" si="0"/>
        <v>400</v>
      </c>
      <c r="AA36" s="101"/>
      <c r="AB36" s="44"/>
    </row>
    <row r="37" spans="1:28" ht="20.100000000000001" customHeight="1" x14ac:dyDescent="0.25">
      <c r="A37" s="145">
        <v>43451</v>
      </c>
      <c r="B37" s="13"/>
      <c r="C37" s="15" t="s">
        <v>144</v>
      </c>
      <c r="D37" s="13" t="s">
        <v>108</v>
      </c>
      <c r="E37" s="13" t="s">
        <v>109</v>
      </c>
      <c r="F37" s="29">
        <v>145.38</v>
      </c>
      <c r="G37" s="30"/>
      <c r="H37" s="30"/>
      <c r="I37" s="30"/>
      <c r="J37" s="29"/>
      <c r="K37" s="29"/>
      <c r="L37" s="29"/>
      <c r="M37" s="29"/>
      <c r="N37" s="29"/>
      <c r="O37" s="29"/>
      <c r="P37" s="29"/>
      <c r="Q37" s="113"/>
      <c r="R37" s="113"/>
      <c r="S37" s="29"/>
      <c r="T37" s="15"/>
      <c r="U37" s="15"/>
      <c r="V37" s="15"/>
      <c r="W37" s="15"/>
      <c r="X37" s="15"/>
      <c r="Y37" s="30"/>
      <c r="Z37" s="29">
        <f t="shared" si="0"/>
        <v>145.38</v>
      </c>
      <c r="AA37" s="101"/>
      <c r="AB37" s="102"/>
    </row>
    <row r="38" spans="1:28" ht="20.100000000000001" customHeight="1" x14ac:dyDescent="0.25">
      <c r="A38" s="145">
        <v>43461</v>
      </c>
      <c r="B38" s="13"/>
      <c r="C38" s="15">
        <v>769</v>
      </c>
      <c r="D38" s="13" t="s">
        <v>138</v>
      </c>
      <c r="E38" s="13" t="s">
        <v>7</v>
      </c>
      <c r="F38" s="29"/>
      <c r="G38" s="30"/>
      <c r="H38" s="30"/>
      <c r="I38" s="30"/>
      <c r="J38" s="29">
        <v>193.68</v>
      </c>
      <c r="K38" s="29"/>
      <c r="L38" s="29"/>
      <c r="M38" s="29"/>
      <c r="N38" s="29"/>
      <c r="O38" s="29"/>
      <c r="P38" s="29"/>
      <c r="Q38" s="113"/>
      <c r="R38" s="113"/>
      <c r="S38" s="29"/>
      <c r="T38" s="15"/>
      <c r="U38" s="15"/>
      <c r="V38" s="15"/>
      <c r="W38" s="15"/>
      <c r="X38" s="15"/>
      <c r="Y38" s="30"/>
      <c r="Z38" s="29">
        <f t="shared" si="0"/>
        <v>193.68</v>
      </c>
      <c r="AA38" s="101" t="s">
        <v>99</v>
      </c>
      <c r="AB38" s="44"/>
    </row>
    <row r="39" spans="1:28" ht="20.100000000000001" customHeight="1" x14ac:dyDescent="0.25">
      <c r="A39" s="145">
        <v>43465</v>
      </c>
      <c r="B39" s="13"/>
      <c r="C39" s="15" t="s">
        <v>143</v>
      </c>
      <c r="D39" s="13" t="s">
        <v>91</v>
      </c>
      <c r="E39" s="13" t="s">
        <v>131</v>
      </c>
      <c r="F39" s="29"/>
      <c r="G39" s="30"/>
      <c r="H39" s="30"/>
      <c r="I39" s="30"/>
      <c r="J39" s="29"/>
      <c r="K39" s="29"/>
      <c r="L39" s="29"/>
      <c r="M39" s="29"/>
      <c r="N39" s="29"/>
      <c r="O39" s="29"/>
      <c r="P39" s="29"/>
      <c r="Q39" s="113"/>
      <c r="R39" s="113"/>
      <c r="S39" s="29">
        <v>52.4</v>
      </c>
      <c r="T39" s="15"/>
      <c r="U39" s="15"/>
      <c r="V39" s="15"/>
      <c r="W39" s="15"/>
      <c r="X39" s="15"/>
      <c r="Y39" s="30">
        <v>10.48</v>
      </c>
      <c r="Z39" s="29">
        <f t="shared" si="0"/>
        <v>62.879999999999995</v>
      </c>
      <c r="AA39" s="101"/>
      <c r="AB39" s="44"/>
    </row>
    <row r="40" spans="1:28" ht="20.100000000000001" customHeight="1" x14ac:dyDescent="0.25">
      <c r="A40" s="145">
        <v>43480</v>
      </c>
      <c r="B40" s="13"/>
      <c r="C40" s="15">
        <v>766</v>
      </c>
      <c r="D40" s="13" t="s">
        <v>120</v>
      </c>
      <c r="E40" s="13" t="s">
        <v>94</v>
      </c>
      <c r="F40" s="29"/>
      <c r="G40" s="30"/>
      <c r="H40" s="30"/>
      <c r="I40" s="30">
        <v>45</v>
      </c>
      <c r="J40" s="29"/>
      <c r="K40" s="29"/>
      <c r="L40" s="29"/>
      <c r="M40" s="29"/>
      <c r="N40" s="29"/>
      <c r="O40" s="29"/>
      <c r="P40" s="29"/>
      <c r="Q40" s="113"/>
      <c r="R40" s="113"/>
      <c r="S40" s="29"/>
      <c r="T40" s="15"/>
      <c r="U40" s="15"/>
      <c r="V40" s="15"/>
      <c r="W40" s="15"/>
      <c r="X40" s="15"/>
      <c r="Y40" s="30">
        <v>9</v>
      </c>
      <c r="Z40" s="29">
        <f t="shared" si="0"/>
        <v>54</v>
      </c>
      <c r="AA40" s="101" t="s">
        <v>99</v>
      </c>
      <c r="AB40" s="44"/>
    </row>
    <row r="41" spans="1:28" ht="20.100000000000001" customHeight="1" x14ac:dyDescent="0.25">
      <c r="A41" s="145">
        <v>43480</v>
      </c>
      <c r="B41" s="13"/>
      <c r="C41" s="15">
        <v>765</v>
      </c>
      <c r="D41" s="13" t="s">
        <v>124</v>
      </c>
      <c r="E41" s="13" t="s">
        <v>125</v>
      </c>
      <c r="F41" s="29"/>
      <c r="G41" s="30"/>
      <c r="H41" s="30"/>
      <c r="I41" s="30"/>
      <c r="J41" s="29"/>
      <c r="K41" s="29"/>
      <c r="L41" s="29"/>
      <c r="M41" s="29"/>
      <c r="N41" s="29"/>
      <c r="O41" s="29">
        <v>100</v>
      </c>
      <c r="P41" s="29"/>
      <c r="Q41" s="113"/>
      <c r="R41" s="113"/>
      <c r="S41" s="29"/>
      <c r="T41" s="15"/>
      <c r="U41" s="15"/>
      <c r="V41" s="15"/>
      <c r="W41" s="15"/>
      <c r="X41" s="15"/>
      <c r="Y41" s="30"/>
      <c r="Z41" s="29">
        <f t="shared" si="0"/>
        <v>100</v>
      </c>
      <c r="AA41" s="101" t="s">
        <v>99</v>
      </c>
      <c r="AB41" s="44"/>
    </row>
    <row r="42" spans="1:28" s="27" customFormat="1" ht="18.600000000000001" customHeight="1" x14ac:dyDescent="0.3">
      <c r="A42" s="145">
        <v>43474</v>
      </c>
      <c r="B42" s="13"/>
      <c r="C42" s="15">
        <v>770</v>
      </c>
      <c r="D42" s="13" t="s">
        <v>133</v>
      </c>
      <c r="E42" s="13" t="s">
        <v>132</v>
      </c>
      <c r="F42" s="105"/>
      <c r="G42" s="105"/>
      <c r="H42" s="105"/>
      <c r="I42" s="76"/>
      <c r="J42" s="84"/>
      <c r="K42" s="84"/>
      <c r="L42" s="84"/>
      <c r="M42" s="107"/>
      <c r="N42" s="107"/>
      <c r="O42" s="29"/>
      <c r="P42" s="29">
        <v>20</v>
      </c>
      <c r="Q42" s="29"/>
      <c r="R42" s="29"/>
      <c r="S42" s="29"/>
      <c r="T42" s="29"/>
      <c r="U42" s="29"/>
      <c r="V42" s="29"/>
      <c r="W42" s="29"/>
      <c r="X42" s="29"/>
      <c r="Y42" s="110"/>
      <c r="Z42" s="29">
        <f t="shared" si="0"/>
        <v>20</v>
      </c>
      <c r="AA42" s="103"/>
      <c r="AB42" s="44"/>
    </row>
    <row r="43" spans="1:28" s="27" customFormat="1" ht="18.600000000000001" customHeight="1" x14ac:dyDescent="0.3">
      <c r="A43" s="145">
        <v>43482</v>
      </c>
      <c r="B43" s="13"/>
      <c r="C43" s="15" t="s">
        <v>144</v>
      </c>
      <c r="D43" s="13" t="s">
        <v>108</v>
      </c>
      <c r="E43" s="13" t="s">
        <v>139</v>
      </c>
      <c r="F43" s="105">
        <v>72.89</v>
      </c>
      <c r="G43" s="105"/>
      <c r="H43" s="105"/>
      <c r="I43" s="76"/>
      <c r="J43" s="84"/>
      <c r="K43" s="84"/>
      <c r="L43" s="84"/>
      <c r="M43" s="107"/>
      <c r="N43" s="107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110"/>
      <c r="Z43" s="29">
        <f t="shared" si="0"/>
        <v>72.89</v>
      </c>
      <c r="AA43" s="103" t="s">
        <v>99</v>
      </c>
      <c r="AB43" s="44"/>
    </row>
    <row r="44" spans="1:28" s="27" customFormat="1" ht="18.600000000000001" customHeight="1" x14ac:dyDescent="0.3">
      <c r="A44" s="145">
        <v>43498</v>
      </c>
      <c r="B44" s="13"/>
      <c r="C44" s="15" t="s">
        <v>143</v>
      </c>
      <c r="D44" s="13" t="s">
        <v>91</v>
      </c>
      <c r="E44" s="13" t="s">
        <v>131</v>
      </c>
      <c r="F44" s="105"/>
      <c r="G44" s="105"/>
      <c r="H44" s="105"/>
      <c r="I44" s="76"/>
      <c r="J44" s="84"/>
      <c r="K44" s="84"/>
      <c r="L44" s="84"/>
      <c r="M44" s="107"/>
      <c r="N44" s="107"/>
      <c r="O44" s="29"/>
      <c r="P44" s="29"/>
      <c r="Q44" s="29"/>
      <c r="R44" s="29"/>
      <c r="S44" s="29">
        <v>52.4</v>
      </c>
      <c r="T44" s="29"/>
      <c r="U44" s="29"/>
      <c r="V44" s="29"/>
      <c r="W44" s="29"/>
      <c r="X44" s="29"/>
      <c r="Y44" s="110">
        <v>10.48</v>
      </c>
      <c r="Z44" s="29">
        <f t="shared" si="0"/>
        <v>62.879999999999995</v>
      </c>
      <c r="AA44" s="103"/>
      <c r="AB44" s="44"/>
    </row>
    <row r="45" spans="1:28" s="27" customFormat="1" ht="18.600000000000001" customHeight="1" x14ac:dyDescent="0.3">
      <c r="A45" s="145">
        <v>43513</v>
      </c>
      <c r="B45" s="13"/>
      <c r="C45" s="15" t="s">
        <v>144</v>
      </c>
      <c r="D45" s="13" t="s">
        <v>108</v>
      </c>
      <c r="E45" s="13" t="s">
        <v>139</v>
      </c>
      <c r="F45" s="105">
        <v>72.89</v>
      </c>
      <c r="G45" s="105"/>
      <c r="H45" s="105"/>
      <c r="I45" s="76"/>
      <c r="J45" s="84"/>
      <c r="K45" s="84"/>
      <c r="L45" s="84"/>
      <c r="M45" s="107"/>
      <c r="N45" s="107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110"/>
      <c r="Z45" s="29">
        <f t="shared" si="0"/>
        <v>72.89</v>
      </c>
      <c r="AA45" s="103"/>
      <c r="AB45" s="44"/>
    </row>
    <row r="46" spans="1:28" s="27" customFormat="1" ht="18.600000000000001" customHeight="1" x14ac:dyDescent="0.3">
      <c r="A46" s="145">
        <v>43528</v>
      </c>
      <c r="B46" s="13"/>
      <c r="C46" s="15" t="s">
        <v>143</v>
      </c>
      <c r="D46" s="13" t="s">
        <v>91</v>
      </c>
      <c r="E46" s="13" t="s">
        <v>131</v>
      </c>
      <c r="F46" s="105"/>
      <c r="G46" s="105"/>
      <c r="H46" s="105"/>
      <c r="I46" s="76"/>
      <c r="J46" s="84"/>
      <c r="K46" s="84"/>
      <c r="L46" s="84"/>
      <c r="M46" s="107"/>
      <c r="N46" s="107"/>
      <c r="O46" s="29"/>
      <c r="P46" s="29"/>
      <c r="Q46" s="29"/>
      <c r="R46" s="29"/>
      <c r="S46" s="29">
        <v>52.4</v>
      </c>
      <c r="T46" s="29"/>
      <c r="U46" s="29"/>
      <c r="V46" s="29"/>
      <c r="W46" s="29"/>
      <c r="X46" s="29"/>
      <c r="Y46" s="110">
        <v>10.48</v>
      </c>
      <c r="Z46" s="29">
        <f t="shared" si="0"/>
        <v>62.879999999999995</v>
      </c>
      <c r="AA46" s="103"/>
      <c r="AB46" s="44"/>
    </row>
    <row r="47" spans="1:28" s="27" customFormat="1" ht="18.600000000000001" customHeight="1" x14ac:dyDescent="0.3">
      <c r="A47" s="145">
        <v>43542</v>
      </c>
      <c r="B47" s="13"/>
      <c r="C47" s="15" t="s">
        <v>144</v>
      </c>
      <c r="D47" s="13" t="s">
        <v>108</v>
      </c>
      <c r="E47" s="13" t="s">
        <v>140</v>
      </c>
      <c r="F47" s="105">
        <v>72.89</v>
      </c>
      <c r="G47" s="105"/>
      <c r="H47" s="105"/>
      <c r="I47" s="76"/>
      <c r="J47" s="84"/>
      <c r="K47" s="84"/>
      <c r="L47" s="84"/>
      <c r="M47" s="107"/>
      <c r="N47" s="107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110"/>
      <c r="Z47" s="29">
        <f t="shared" si="0"/>
        <v>72.89</v>
      </c>
      <c r="AA47" s="103"/>
      <c r="AB47" s="44"/>
    </row>
    <row r="48" spans="1:28" s="27" customFormat="1" ht="18.600000000000001" customHeight="1" x14ac:dyDescent="0.3">
      <c r="A48" s="145">
        <v>43542</v>
      </c>
      <c r="B48" s="13"/>
      <c r="C48" s="15">
        <v>772</v>
      </c>
      <c r="D48" s="13" t="s">
        <v>142</v>
      </c>
      <c r="E48" s="13" t="s">
        <v>141</v>
      </c>
      <c r="F48" s="105"/>
      <c r="G48" s="105"/>
      <c r="H48" s="105">
        <v>219.55</v>
      </c>
      <c r="I48" s="76"/>
      <c r="J48" s="84"/>
      <c r="K48" s="84"/>
      <c r="L48" s="84"/>
      <c r="M48" s="107"/>
      <c r="N48" s="107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110"/>
      <c r="Z48" s="29">
        <f t="shared" si="0"/>
        <v>219.55</v>
      </c>
      <c r="AA48" s="103" t="s">
        <v>99</v>
      </c>
      <c r="AB48" s="44"/>
    </row>
    <row r="49" spans="1:28" s="27" customFormat="1" ht="18.600000000000001" customHeight="1" x14ac:dyDescent="0.3">
      <c r="A49" s="145">
        <v>43543</v>
      </c>
      <c r="B49" s="13"/>
      <c r="C49" s="15">
        <v>771</v>
      </c>
      <c r="D49" s="13" t="s">
        <v>126</v>
      </c>
      <c r="E49" s="13" t="s">
        <v>132</v>
      </c>
      <c r="F49" s="105"/>
      <c r="G49" s="105"/>
      <c r="H49" s="105"/>
      <c r="I49" s="76"/>
      <c r="J49" s="84"/>
      <c r="K49" s="84"/>
      <c r="L49" s="84"/>
      <c r="M49" s="107"/>
      <c r="N49" s="107"/>
      <c r="O49" s="29"/>
      <c r="P49" s="29">
        <v>20</v>
      </c>
      <c r="Q49" s="29"/>
      <c r="R49" s="29"/>
      <c r="S49" s="29"/>
      <c r="T49" s="29"/>
      <c r="U49" s="29"/>
      <c r="V49" s="29"/>
      <c r="W49" s="29"/>
      <c r="X49" s="29"/>
      <c r="Y49" s="110"/>
      <c r="Z49" s="29">
        <f t="shared" si="0"/>
        <v>20</v>
      </c>
      <c r="AA49" s="103" t="s">
        <v>99</v>
      </c>
      <c r="AB49" s="44"/>
    </row>
    <row r="50" spans="1:28" ht="19.5" customHeight="1" x14ac:dyDescent="0.25">
      <c r="A50" s="19" t="s">
        <v>69</v>
      </c>
      <c r="B50" s="19"/>
      <c r="C50" s="20"/>
      <c r="D50" s="55"/>
      <c r="E50" s="22" t="s">
        <v>24</v>
      </c>
      <c r="F50" s="32">
        <f t="shared" ref="F50:Y50" si="1">SUM(F7:F49)</f>
        <v>1527.0900000000004</v>
      </c>
      <c r="G50" s="32">
        <f t="shared" si="1"/>
        <v>115.64</v>
      </c>
      <c r="H50" s="32">
        <f t="shared" si="1"/>
        <v>328.55</v>
      </c>
      <c r="I50" s="32">
        <f t="shared" si="1"/>
        <v>90</v>
      </c>
      <c r="J50" s="32">
        <f t="shared" si="1"/>
        <v>193.68</v>
      </c>
      <c r="K50" s="32">
        <f t="shared" si="1"/>
        <v>142</v>
      </c>
      <c r="L50" s="32">
        <f t="shared" si="1"/>
        <v>0</v>
      </c>
      <c r="M50" s="32">
        <f t="shared" si="1"/>
        <v>0</v>
      </c>
      <c r="N50" s="32">
        <f t="shared" si="1"/>
        <v>0</v>
      </c>
      <c r="O50" s="32">
        <f t="shared" si="1"/>
        <v>140</v>
      </c>
      <c r="P50" s="32">
        <f t="shared" si="1"/>
        <v>120</v>
      </c>
      <c r="Q50" s="32">
        <f t="shared" si="1"/>
        <v>0</v>
      </c>
      <c r="R50" s="32">
        <f t="shared" si="1"/>
        <v>0</v>
      </c>
      <c r="S50" s="32">
        <f t="shared" si="1"/>
        <v>475.58999999999992</v>
      </c>
      <c r="T50" s="32">
        <f t="shared" si="1"/>
        <v>400</v>
      </c>
      <c r="U50" s="32">
        <f t="shared" si="1"/>
        <v>0</v>
      </c>
      <c r="V50" s="32">
        <f t="shared" si="1"/>
        <v>0</v>
      </c>
      <c r="W50" s="32">
        <f t="shared" si="1"/>
        <v>191.42</v>
      </c>
      <c r="X50" s="32">
        <f t="shared" si="1"/>
        <v>0</v>
      </c>
      <c r="Y50" s="32">
        <f t="shared" si="1"/>
        <v>141.51999999999998</v>
      </c>
      <c r="Z50" s="83">
        <f>SUM(F50:Y50)</f>
        <v>3865.4900000000002</v>
      </c>
      <c r="AA50" s="26">
        <f>SUM(Z7:Z49)</f>
        <v>3865.4900000000002</v>
      </c>
      <c r="AB50" s="44"/>
    </row>
    <row r="51" spans="1:28" ht="10.5" customHeight="1" x14ac:dyDescent="0.25">
      <c r="A51" s="18"/>
      <c r="B51" s="19"/>
      <c r="C51" s="12"/>
    </row>
    <row r="52" spans="1:28" ht="15" x14ac:dyDescent="0.25">
      <c r="A52" s="27"/>
      <c r="B52" s="53"/>
      <c r="C52" s="20"/>
      <c r="D52" s="19" t="s">
        <v>68</v>
      </c>
      <c r="E52" s="71"/>
      <c r="F52" s="60"/>
      <c r="G52" s="58"/>
      <c r="H52" s="58"/>
      <c r="I52" s="58"/>
      <c r="J52" s="56"/>
      <c r="K52" s="56"/>
      <c r="L52" s="56"/>
      <c r="M52" s="56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Z52" s="82"/>
    </row>
    <row r="53" spans="1:28" ht="15" x14ac:dyDescent="0.25">
      <c r="A53" s="27"/>
      <c r="B53" s="53"/>
      <c r="E53" s="71"/>
    </row>
    <row r="54" spans="1:28" ht="15" x14ac:dyDescent="0.25">
      <c r="A54" s="27"/>
      <c r="B54" s="27"/>
      <c r="E54" s="71"/>
      <c r="F54" t="s">
        <v>161</v>
      </c>
    </row>
    <row r="55" spans="1:28" ht="15" x14ac:dyDescent="0.25">
      <c r="E55" s="112"/>
    </row>
    <row r="56" spans="1:28" ht="15" x14ac:dyDescent="0.25">
      <c r="E56" s="71"/>
    </row>
    <row r="57" spans="1:28" ht="13.8" x14ac:dyDescent="0.25">
      <c r="A57" s="19"/>
      <c r="B57" s="19"/>
      <c r="C57" s="12"/>
    </row>
  </sheetData>
  <mergeCells count="1">
    <mergeCell ref="A1:Z1"/>
  </mergeCells>
  <phoneticPr fontId="0" type="noConversion"/>
  <pageMargins left="0.27559055118110237" right="0.31496062992125984" top="0.55118110236220474" bottom="0.9055118110236221" header="0.31496062992125984" footer="0.31496062992125984"/>
  <pageSetup paperSize="9" scale="45" fitToWidth="0" orientation="landscape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opLeftCell="A2" workbookViewId="0">
      <selection activeCell="J15" sqref="J15"/>
    </sheetView>
  </sheetViews>
  <sheetFormatPr defaultRowHeight="13.2" x14ac:dyDescent="0.25"/>
  <cols>
    <col min="1" max="1" width="39.6640625" customWidth="1"/>
    <col min="2" max="2" width="6" customWidth="1"/>
    <col min="3" max="3" width="1.33203125" customWidth="1"/>
    <col min="4" max="5" width="11.33203125" hidden="1" customWidth="1"/>
    <col min="6" max="7" width="11.33203125" customWidth="1"/>
    <col min="8" max="8" width="13.88671875" customWidth="1"/>
    <col min="9" max="10" width="12.6640625" customWidth="1"/>
    <col min="11" max="12" width="12.5546875" customWidth="1"/>
    <col min="13" max="13" width="13.33203125" customWidth="1"/>
  </cols>
  <sheetData>
    <row r="1" spans="1:13" ht="27" customHeight="1" x14ac:dyDescent="0.3">
      <c r="A1" s="45"/>
    </row>
    <row r="2" spans="1:13" ht="47.25" customHeight="1" x14ac:dyDescent="0.25">
      <c r="A2" s="93" t="s">
        <v>40</v>
      </c>
      <c r="B2" s="38"/>
      <c r="C2" s="39"/>
      <c r="D2" s="62" t="s">
        <v>80</v>
      </c>
      <c r="E2" s="62" t="s">
        <v>77</v>
      </c>
      <c r="F2" s="62" t="s">
        <v>101</v>
      </c>
      <c r="G2" s="62" t="s">
        <v>81</v>
      </c>
      <c r="H2" s="62" t="s">
        <v>116</v>
      </c>
      <c r="I2" s="62" t="s">
        <v>103</v>
      </c>
      <c r="J2" s="152" t="s">
        <v>159</v>
      </c>
      <c r="K2" s="62" t="s">
        <v>107</v>
      </c>
      <c r="L2" s="62" t="s">
        <v>97</v>
      </c>
      <c r="M2" s="148" t="s">
        <v>117</v>
      </c>
    </row>
    <row r="3" spans="1:13" x14ac:dyDescent="0.25">
      <c r="A3" s="34" t="s">
        <v>28</v>
      </c>
      <c r="B3" s="35"/>
      <c r="C3" s="35"/>
      <c r="D3" s="67"/>
      <c r="E3" s="106" t="s">
        <v>72</v>
      </c>
      <c r="F3" s="106"/>
      <c r="G3" s="67" t="s">
        <v>86</v>
      </c>
      <c r="H3" s="67"/>
      <c r="I3" s="38" t="s">
        <v>100</v>
      </c>
      <c r="J3" s="153"/>
      <c r="K3" s="38"/>
      <c r="L3" s="38"/>
      <c r="M3" s="37"/>
    </row>
    <row r="4" spans="1:13" x14ac:dyDescent="0.25">
      <c r="A4" s="34" t="s">
        <v>2</v>
      </c>
      <c r="B4" s="36"/>
      <c r="C4" s="35"/>
      <c r="D4" s="40">
        <v>5561</v>
      </c>
      <c r="E4" s="40">
        <v>5561</v>
      </c>
      <c r="F4" s="40">
        <v>4997</v>
      </c>
      <c r="G4" s="40">
        <v>5500</v>
      </c>
      <c r="H4" s="40">
        <v>5200</v>
      </c>
      <c r="I4" s="40">
        <v>5200</v>
      </c>
      <c r="J4" s="154">
        <v>5400</v>
      </c>
      <c r="K4" s="135">
        <v>5400</v>
      </c>
      <c r="L4" s="135">
        <f>+J4-K4</f>
        <v>0</v>
      </c>
      <c r="M4" s="135">
        <v>5400</v>
      </c>
    </row>
    <row r="5" spans="1:13" x14ac:dyDescent="0.25">
      <c r="A5" s="34" t="s">
        <v>89</v>
      </c>
      <c r="B5" s="36"/>
      <c r="C5" s="35"/>
      <c r="D5" s="40">
        <v>189</v>
      </c>
      <c r="E5" s="40">
        <v>189</v>
      </c>
      <c r="F5" s="40">
        <v>503</v>
      </c>
      <c r="G5" s="40">
        <v>95</v>
      </c>
      <c r="H5" s="40"/>
      <c r="I5" s="123">
        <v>0</v>
      </c>
      <c r="J5" s="155"/>
      <c r="K5" s="136"/>
      <c r="L5" s="135">
        <f t="shared" ref="L5:L13" si="0">+J5-K5</f>
        <v>0</v>
      </c>
      <c r="M5" s="136"/>
    </row>
    <row r="6" spans="1:13" x14ac:dyDescent="0.25">
      <c r="A6" s="34" t="s">
        <v>52</v>
      </c>
      <c r="B6" s="36"/>
      <c r="C6" s="35"/>
      <c r="D6" s="37">
        <v>19.760000000000002</v>
      </c>
      <c r="E6" s="95"/>
      <c r="F6" s="95">
        <v>12.51</v>
      </c>
      <c r="G6" s="123">
        <v>15</v>
      </c>
      <c r="H6" s="123">
        <v>3.29</v>
      </c>
      <c r="I6" s="123">
        <v>12</v>
      </c>
      <c r="J6" s="155">
        <v>15.64</v>
      </c>
      <c r="K6" s="136">
        <v>4</v>
      </c>
      <c r="L6" s="135">
        <f t="shared" si="0"/>
        <v>11.64</v>
      </c>
      <c r="M6" s="136">
        <v>8</v>
      </c>
    </row>
    <row r="7" spans="1:13" x14ac:dyDescent="0.25">
      <c r="A7" s="34" t="s">
        <v>18</v>
      </c>
      <c r="B7" s="36"/>
      <c r="C7" s="35"/>
      <c r="D7" s="40">
        <v>168.42</v>
      </c>
      <c r="E7" s="40">
        <v>4.3499999999999996</v>
      </c>
      <c r="F7" s="40">
        <v>60.6</v>
      </c>
      <c r="G7" s="123">
        <v>50</v>
      </c>
      <c r="H7" s="123">
        <v>173.56</v>
      </c>
      <c r="I7" s="123">
        <v>173.56</v>
      </c>
      <c r="J7" s="155">
        <v>178.82</v>
      </c>
      <c r="K7" s="136"/>
      <c r="L7" s="135">
        <f t="shared" si="0"/>
        <v>178.82</v>
      </c>
      <c r="M7" s="136"/>
    </row>
    <row r="8" spans="1:13" x14ac:dyDescent="0.25">
      <c r="A8" s="34" t="s">
        <v>9</v>
      </c>
      <c r="B8" s="36"/>
      <c r="C8" s="35"/>
      <c r="D8" s="40">
        <v>57.9</v>
      </c>
      <c r="E8" s="40">
        <v>48.51</v>
      </c>
      <c r="F8" s="40">
        <v>56.59</v>
      </c>
      <c r="G8" s="123">
        <v>57.9</v>
      </c>
      <c r="H8" s="123">
        <v>58.01</v>
      </c>
      <c r="I8" s="123"/>
      <c r="J8" s="155">
        <v>58.03</v>
      </c>
      <c r="K8" s="136">
        <v>58</v>
      </c>
      <c r="L8" s="135">
        <f t="shared" si="0"/>
        <v>3.0000000000001137E-2</v>
      </c>
      <c r="M8" s="136">
        <v>58</v>
      </c>
    </row>
    <row r="9" spans="1:13" x14ac:dyDescent="0.25">
      <c r="A9" s="34" t="s">
        <v>63</v>
      </c>
      <c r="B9" s="36"/>
      <c r="C9" s="35"/>
      <c r="D9" s="40">
        <v>60</v>
      </c>
      <c r="E9" s="40">
        <v>35</v>
      </c>
      <c r="F9" s="40">
        <v>50</v>
      </c>
      <c r="G9" s="123">
        <v>35</v>
      </c>
      <c r="H9" s="123"/>
      <c r="I9" s="123">
        <v>35</v>
      </c>
      <c r="J9" s="155">
        <v>25</v>
      </c>
      <c r="K9" s="136">
        <v>35</v>
      </c>
      <c r="L9" s="135">
        <f t="shared" si="0"/>
        <v>-10</v>
      </c>
      <c r="M9" s="136">
        <v>35</v>
      </c>
    </row>
    <row r="10" spans="1:13" x14ac:dyDescent="0.25">
      <c r="A10" s="78" t="s">
        <v>88</v>
      </c>
      <c r="B10" s="79"/>
      <c r="C10" s="80"/>
      <c r="D10" s="111"/>
      <c r="E10" s="100"/>
      <c r="F10" s="100"/>
      <c r="G10" s="124"/>
      <c r="H10" s="124"/>
      <c r="I10" s="123">
        <v>0</v>
      </c>
      <c r="J10" s="155"/>
      <c r="K10" s="136"/>
      <c r="L10" s="135">
        <f t="shared" si="0"/>
        <v>0</v>
      </c>
      <c r="M10" s="136"/>
    </row>
    <row r="11" spans="1:13" x14ac:dyDescent="0.25">
      <c r="A11" s="78" t="s">
        <v>76</v>
      </c>
      <c r="B11" s="79"/>
      <c r="C11" s="80"/>
      <c r="D11" s="111">
        <v>66</v>
      </c>
      <c r="E11" s="100"/>
      <c r="F11" s="100">
        <v>43.47</v>
      </c>
      <c r="G11" s="67"/>
      <c r="H11" s="67"/>
      <c r="I11" s="123"/>
      <c r="J11" s="155"/>
      <c r="K11" s="136"/>
      <c r="L11" s="135">
        <f t="shared" si="0"/>
        <v>0</v>
      </c>
      <c r="M11" s="136"/>
    </row>
    <row r="12" spans="1:13" ht="13.8" thickBot="1" x14ac:dyDescent="0.3">
      <c r="A12" s="41" t="s">
        <v>53</v>
      </c>
      <c r="B12" s="42"/>
      <c r="C12" s="43"/>
      <c r="D12" s="41">
        <v>167.12</v>
      </c>
      <c r="E12" s="81">
        <v>4.12</v>
      </c>
      <c r="F12" s="81"/>
      <c r="G12" s="41"/>
      <c r="H12" s="41"/>
      <c r="I12" s="127"/>
      <c r="J12" s="156"/>
      <c r="K12" s="137"/>
      <c r="L12" s="135">
        <f t="shared" si="0"/>
        <v>0</v>
      </c>
      <c r="M12" s="136"/>
    </row>
    <row r="13" spans="1:13" x14ac:dyDescent="0.25">
      <c r="A13" s="149" t="s">
        <v>118</v>
      </c>
      <c r="B13" s="79"/>
      <c r="C13" s="80"/>
      <c r="D13" s="77">
        <f t="shared" ref="D13:K13" si="1">SUM(D3:D12)</f>
        <v>6289.2</v>
      </c>
      <c r="E13" s="77">
        <f t="shared" si="1"/>
        <v>5841.9800000000005</v>
      </c>
      <c r="F13" s="77">
        <f t="shared" si="1"/>
        <v>5723.170000000001</v>
      </c>
      <c r="G13" s="77">
        <f t="shared" si="1"/>
        <v>5752.9</v>
      </c>
      <c r="H13" s="77">
        <f t="shared" si="1"/>
        <v>5434.8600000000006</v>
      </c>
      <c r="I13" s="77">
        <f t="shared" si="1"/>
        <v>5420.56</v>
      </c>
      <c r="J13" s="157">
        <f>SUM(J4:J11)</f>
        <v>5677.49</v>
      </c>
      <c r="K13" s="138">
        <f t="shared" si="1"/>
        <v>5497</v>
      </c>
      <c r="L13" s="135">
        <f t="shared" si="0"/>
        <v>180.48999999999978</v>
      </c>
      <c r="M13" s="135">
        <f>SUM(M3:M12)</f>
        <v>5501</v>
      </c>
    </row>
    <row r="14" spans="1:13" x14ac:dyDescent="0.25">
      <c r="A14" s="34"/>
      <c r="B14" s="36"/>
      <c r="C14" s="35"/>
      <c r="D14" s="68"/>
      <c r="E14" s="68"/>
      <c r="F14" s="68"/>
      <c r="G14" s="68"/>
      <c r="H14" s="68"/>
      <c r="I14" s="37"/>
      <c r="J14" s="153"/>
      <c r="K14" s="139"/>
      <c r="M14" s="139"/>
    </row>
    <row r="15" spans="1:13" ht="13.8" x14ac:dyDescent="0.25">
      <c r="A15" s="94" t="s">
        <v>51</v>
      </c>
      <c r="B15" s="36"/>
      <c r="C15" s="35"/>
      <c r="D15" s="69"/>
      <c r="E15" s="99"/>
      <c r="F15" s="99"/>
      <c r="G15" s="70"/>
      <c r="H15" s="70"/>
      <c r="I15" s="37"/>
      <c r="J15" s="153"/>
      <c r="K15" s="139"/>
      <c r="L15" s="135"/>
      <c r="M15" s="139"/>
    </row>
    <row r="16" spans="1:13" x14ac:dyDescent="0.25">
      <c r="A16" s="34" t="s">
        <v>104</v>
      </c>
      <c r="B16" s="35"/>
      <c r="C16" s="35"/>
      <c r="D16" s="95">
        <v>21.34</v>
      </c>
      <c r="E16" s="95">
        <v>150</v>
      </c>
      <c r="F16" s="95">
        <v>17.87</v>
      </c>
      <c r="G16" s="95">
        <v>100</v>
      </c>
      <c r="H16" s="95">
        <v>17.5</v>
      </c>
      <c r="I16" s="37">
        <v>100</v>
      </c>
      <c r="J16" s="154">
        <f>+Payments!O50</f>
        <v>140</v>
      </c>
      <c r="K16" s="139">
        <v>100</v>
      </c>
      <c r="L16" s="135">
        <f t="shared" ref="L16:L37" si="2">+K16-J16</f>
        <v>-40</v>
      </c>
      <c r="M16" s="139">
        <v>100</v>
      </c>
    </row>
    <row r="17" spans="1:13" x14ac:dyDescent="0.25">
      <c r="A17" s="34" t="s">
        <v>14</v>
      </c>
      <c r="B17" s="35"/>
      <c r="C17" s="35"/>
      <c r="D17" s="95">
        <v>118</v>
      </c>
      <c r="E17" s="95">
        <v>300</v>
      </c>
      <c r="F17" s="95">
        <v>124</v>
      </c>
      <c r="G17" s="95">
        <v>150</v>
      </c>
      <c r="H17" s="95">
        <v>135</v>
      </c>
      <c r="I17" s="37">
        <v>150</v>
      </c>
      <c r="J17" s="154">
        <f>+Payments!K50</f>
        <v>142</v>
      </c>
      <c r="K17" s="139">
        <v>300</v>
      </c>
      <c r="L17" s="135">
        <f t="shared" si="2"/>
        <v>158</v>
      </c>
      <c r="M17" s="139">
        <v>300</v>
      </c>
    </row>
    <row r="18" spans="1:13" x14ac:dyDescent="0.25">
      <c r="A18" s="34" t="s">
        <v>87</v>
      </c>
      <c r="B18" s="35"/>
      <c r="C18" s="35"/>
      <c r="D18" s="95"/>
      <c r="E18" s="95"/>
      <c r="F18" s="95">
        <v>476.04</v>
      </c>
      <c r="G18" s="95"/>
      <c r="H18" s="95">
        <v>271.2</v>
      </c>
      <c r="I18" s="37">
        <v>300</v>
      </c>
      <c r="J18" s="154">
        <f>+Payments!S50</f>
        <v>475.58999999999992</v>
      </c>
      <c r="K18" s="139">
        <v>550</v>
      </c>
      <c r="L18" s="135">
        <f t="shared" si="2"/>
        <v>74.410000000000082</v>
      </c>
      <c r="M18" s="139">
        <v>550</v>
      </c>
    </row>
    <row r="19" spans="1:13" x14ac:dyDescent="0.25">
      <c r="A19" s="34" t="s">
        <v>12</v>
      </c>
      <c r="B19" s="35"/>
      <c r="C19" s="35"/>
      <c r="D19" s="95"/>
      <c r="E19" s="95">
        <v>50</v>
      </c>
      <c r="F19" s="95">
        <v>0</v>
      </c>
      <c r="G19" s="95">
        <v>0</v>
      </c>
      <c r="H19" s="95">
        <v>0</v>
      </c>
      <c r="I19" s="37">
        <v>0</v>
      </c>
      <c r="J19" s="153"/>
      <c r="K19" s="139">
        <v>0</v>
      </c>
      <c r="L19" s="135">
        <f t="shared" si="2"/>
        <v>0</v>
      </c>
      <c r="M19" s="139">
        <v>0</v>
      </c>
    </row>
    <row r="20" spans="1:13" x14ac:dyDescent="0.25">
      <c r="A20" s="34" t="s">
        <v>66</v>
      </c>
      <c r="B20" s="35"/>
      <c r="C20" s="35"/>
      <c r="D20" s="98">
        <v>2325.79</v>
      </c>
      <c r="E20" s="95">
        <v>2800</v>
      </c>
      <c r="F20" s="95">
        <v>2371.29</v>
      </c>
      <c r="G20" s="95">
        <v>2800</v>
      </c>
      <c r="H20" s="95">
        <v>1249.2</v>
      </c>
      <c r="I20" s="40">
        <v>2000</v>
      </c>
      <c r="J20" s="154">
        <f>+Payments!F50+Payments!H50</f>
        <v>1855.6400000000003</v>
      </c>
      <c r="K20" s="135">
        <v>2300</v>
      </c>
      <c r="L20" s="135">
        <f t="shared" si="2"/>
        <v>444.35999999999967</v>
      </c>
      <c r="M20" s="135">
        <v>2300</v>
      </c>
    </row>
    <row r="21" spans="1:13" x14ac:dyDescent="0.25">
      <c r="A21" s="34" t="s">
        <v>82</v>
      </c>
      <c r="B21" s="35"/>
      <c r="C21" s="35"/>
      <c r="D21" s="98">
        <v>332.11</v>
      </c>
      <c r="E21" s="95">
        <v>300</v>
      </c>
      <c r="F21" s="95">
        <v>357.62</v>
      </c>
      <c r="G21" s="95">
        <v>300</v>
      </c>
      <c r="H21" s="95">
        <v>347.92</v>
      </c>
      <c r="I21" s="123">
        <v>300</v>
      </c>
      <c r="J21" s="155">
        <f>+Payments!G50</f>
        <v>115.64</v>
      </c>
      <c r="K21" s="136">
        <v>400</v>
      </c>
      <c r="L21" s="135">
        <f t="shared" si="2"/>
        <v>284.36</v>
      </c>
      <c r="M21" s="136">
        <v>400</v>
      </c>
    </row>
    <row r="22" spans="1:13" x14ac:dyDescent="0.25">
      <c r="A22" s="34" t="s">
        <v>49</v>
      </c>
      <c r="B22" s="35"/>
      <c r="C22" s="35"/>
      <c r="D22" s="98"/>
      <c r="E22" s="95">
        <v>500</v>
      </c>
      <c r="F22" s="95"/>
      <c r="G22" s="95"/>
      <c r="H22" s="95"/>
      <c r="I22" s="123"/>
      <c r="J22" s="155"/>
      <c r="K22" s="136"/>
      <c r="L22" s="135">
        <f t="shared" si="2"/>
        <v>0</v>
      </c>
      <c r="M22" s="136"/>
    </row>
    <row r="23" spans="1:13" x14ac:dyDescent="0.25">
      <c r="A23" s="34" t="s">
        <v>33</v>
      </c>
      <c r="B23" s="35" t="s">
        <v>29</v>
      </c>
      <c r="C23" s="35"/>
      <c r="D23" s="95"/>
      <c r="E23" s="95">
        <v>50</v>
      </c>
      <c r="F23" s="95"/>
      <c r="G23" s="95">
        <v>50</v>
      </c>
      <c r="H23" s="95"/>
      <c r="I23" s="97">
        <v>50</v>
      </c>
      <c r="J23" s="155"/>
      <c r="K23" s="136">
        <v>50</v>
      </c>
      <c r="L23" s="135">
        <f t="shared" si="2"/>
        <v>50</v>
      </c>
      <c r="M23" s="136">
        <v>50</v>
      </c>
    </row>
    <row r="24" spans="1:13" x14ac:dyDescent="0.25">
      <c r="A24" s="34" t="s">
        <v>16</v>
      </c>
      <c r="B24" s="35"/>
      <c r="C24" s="35"/>
      <c r="D24" s="95"/>
      <c r="E24" s="95"/>
      <c r="F24" s="95"/>
      <c r="G24" s="95">
        <v>150</v>
      </c>
      <c r="H24" s="95"/>
      <c r="I24" s="123">
        <v>150</v>
      </c>
      <c r="J24" s="155"/>
      <c r="K24" s="136">
        <v>150</v>
      </c>
      <c r="L24" s="135">
        <f t="shared" si="2"/>
        <v>150</v>
      </c>
      <c r="M24" s="136">
        <v>150</v>
      </c>
    </row>
    <row r="25" spans="1:13" x14ac:dyDescent="0.25">
      <c r="A25" s="34" t="s">
        <v>34</v>
      </c>
      <c r="B25" s="35"/>
      <c r="C25" s="35"/>
      <c r="D25" s="98">
        <v>286.04000000000002</v>
      </c>
      <c r="E25" s="95">
        <v>350</v>
      </c>
      <c r="F25" s="95">
        <v>288.2</v>
      </c>
      <c r="G25" s="95">
        <v>300</v>
      </c>
      <c r="H25" s="95">
        <v>183.6</v>
      </c>
      <c r="I25" s="123">
        <v>300</v>
      </c>
      <c r="J25" s="155"/>
      <c r="K25" s="136">
        <v>300</v>
      </c>
      <c r="L25" s="135">
        <f t="shared" si="2"/>
        <v>300</v>
      </c>
      <c r="M25" s="136">
        <v>300</v>
      </c>
    </row>
    <row r="26" spans="1:13" x14ac:dyDescent="0.25">
      <c r="A26" s="34" t="s">
        <v>7</v>
      </c>
      <c r="B26" s="35"/>
      <c r="C26" s="35"/>
      <c r="D26" s="95">
        <v>180.19</v>
      </c>
      <c r="E26" s="95">
        <v>200</v>
      </c>
      <c r="F26" s="95">
        <v>189.46</v>
      </c>
      <c r="G26" s="95">
        <v>180.19</v>
      </c>
      <c r="H26" s="95"/>
      <c r="I26" s="123">
        <v>200</v>
      </c>
      <c r="J26" s="155">
        <f>Payments!J50</f>
        <v>193.68</v>
      </c>
      <c r="K26" s="136">
        <v>200</v>
      </c>
      <c r="L26" s="135">
        <f t="shared" si="2"/>
        <v>6.3199999999999932</v>
      </c>
      <c r="M26" s="136">
        <v>200</v>
      </c>
    </row>
    <row r="27" spans="1:13" x14ac:dyDescent="0.25">
      <c r="A27" s="34" t="s">
        <v>31</v>
      </c>
      <c r="B27" s="35"/>
      <c r="C27" s="35"/>
      <c r="D27" s="95">
        <v>400</v>
      </c>
      <c r="E27" s="95">
        <v>400</v>
      </c>
      <c r="F27" s="95">
        <v>300</v>
      </c>
      <c r="G27" s="95">
        <v>400</v>
      </c>
      <c r="H27" s="95">
        <v>500</v>
      </c>
      <c r="I27" s="123">
        <v>400</v>
      </c>
      <c r="J27" s="155"/>
      <c r="K27" s="136">
        <v>400</v>
      </c>
      <c r="L27" s="135">
        <f t="shared" si="2"/>
        <v>400</v>
      </c>
      <c r="M27" s="136">
        <v>400</v>
      </c>
    </row>
    <row r="28" spans="1:13" x14ac:dyDescent="0.25">
      <c r="A28" s="34" t="s">
        <v>38</v>
      </c>
      <c r="B28" s="35"/>
      <c r="C28" s="35"/>
      <c r="D28" s="98"/>
      <c r="E28" s="97">
        <v>150</v>
      </c>
      <c r="F28" s="97"/>
      <c r="G28" s="95">
        <v>100</v>
      </c>
      <c r="H28" s="95"/>
      <c r="I28" s="97">
        <v>100</v>
      </c>
      <c r="J28" s="155"/>
      <c r="K28" s="136">
        <v>100</v>
      </c>
      <c r="L28" s="135">
        <f t="shared" si="2"/>
        <v>100</v>
      </c>
      <c r="M28" s="136">
        <v>100</v>
      </c>
    </row>
    <row r="29" spans="1:13" x14ac:dyDescent="0.25">
      <c r="A29" s="34" t="s">
        <v>102</v>
      </c>
      <c r="B29" s="35"/>
      <c r="C29" s="35"/>
      <c r="D29" s="95">
        <v>267</v>
      </c>
      <c r="E29" s="95"/>
      <c r="F29" s="95">
        <v>151.84</v>
      </c>
      <c r="G29" s="95">
        <v>200</v>
      </c>
      <c r="H29" s="95">
        <v>37.5</v>
      </c>
      <c r="I29" s="126">
        <v>200</v>
      </c>
      <c r="J29" s="158">
        <f>Payments!I50</f>
        <v>90</v>
      </c>
      <c r="K29" s="140">
        <v>80</v>
      </c>
      <c r="L29" s="135">
        <f t="shared" si="2"/>
        <v>-10</v>
      </c>
      <c r="M29" s="140">
        <v>80</v>
      </c>
    </row>
    <row r="30" spans="1:13" x14ac:dyDescent="0.25">
      <c r="A30" s="34" t="s">
        <v>13</v>
      </c>
      <c r="B30" s="35"/>
      <c r="C30" s="35"/>
      <c r="D30" s="95">
        <v>11</v>
      </c>
      <c r="E30" s="95">
        <v>200</v>
      </c>
      <c r="F30" s="95">
        <v>6.4</v>
      </c>
      <c r="G30" s="95">
        <v>100</v>
      </c>
      <c r="H30" s="95">
        <v>33</v>
      </c>
      <c r="I30" s="95">
        <v>150</v>
      </c>
      <c r="J30" s="154">
        <f>Payments!R50</f>
        <v>0</v>
      </c>
      <c r="K30" s="135">
        <v>100</v>
      </c>
      <c r="L30" s="135">
        <f t="shared" si="2"/>
        <v>100</v>
      </c>
      <c r="M30" s="135">
        <v>100</v>
      </c>
    </row>
    <row r="31" spans="1:13" x14ac:dyDescent="0.25">
      <c r="A31" s="34" t="s">
        <v>30</v>
      </c>
      <c r="B31" s="35"/>
      <c r="C31" s="35"/>
      <c r="D31" s="95">
        <v>209</v>
      </c>
      <c r="E31" s="95">
        <v>350</v>
      </c>
      <c r="F31" s="95">
        <v>273.58</v>
      </c>
      <c r="G31" s="95">
        <v>300</v>
      </c>
      <c r="H31" s="95">
        <v>320.73</v>
      </c>
      <c r="I31" s="95">
        <v>300</v>
      </c>
      <c r="J31" s="154">
        <f>Payments!W50</f>
        <v>191.42</v>
      </c>
      <c r="K31" s="135">
        <v>300</v>
      </c>
      <c r="L31" s="135">
        <f t="shared" si="2"/>
        <v>108.58000000000001</v>
      </c>
      <c r="M31" s="135">
        <v>300</v>
      </c>
    </row>
    <row r="32" spans="1:13" x14ac:dyDescent="0.25">
      <c r="A32" s="34" t="s">
        <v>71</v>
      </c>
      <c r="B32" s="35"/>
      <c r="C32" s="35"/>
      <c r="D32" s="95">
        <v>25.49</v>
      </c>
      <c r="E32" s="95"/>
      <c r="F32" s="95">
        <v>79.650000000000006</v>
      </c>
      <c r="G32" s="95"/>
      <c r="H32" s="95">
        <v>108.37</v>
      </c>
      <c r="I32" s="40">
        <v>50</v>
      </c>
      <c r="J32" s="154"/>
      <c r="K32" s="135">
        <v>120</v>
      </c>
      <c r="L32" s="135">
        <f t="shared" si="2"/>
        <v>120</v>
      </c>
      <c r="M32" s="135">
        <v>120</v>
      </c>
    </row>
    <row r="33" spans="1:13" x14ac:dyDescent="0.25">
      <c r="A33" s="34" t="s">
        <v>18</v>
      </c>
      <c r="B33" s="35"/>
      <c r="C33" s="35"/>
      <c r="D33" s="95">
        <v>60.6</v>
      </c>
      <c r="E33" s="95">
        <v>200</v>
      </c>
      <c r="F33" s="95">
        <v>173.56</v>
      </c>
      <c r="G33" s="95"/>
      <c r="H33" s="95">
        <v>130.46</v>
      </c>
      <c r="I33" s="40"/>
      <c r="J33" s="154">
        <f>+Payments!Y50</f>
        <v>141.51999999999998</v>
      </c>
      <c r="K33" s="135"/>
      <c r="L33" s="135">
        <f t="shared" si="2"/>
        <v>-141.51999999999998</v>
      </c>
      <c r="M33" s="135"/>
    </row>
    <row r="34" spans="1:13" x14ac:dyDescent="0.25">
      <c r="A34" s="34" t="s">
        <v>37</v>
      </c>
      <c r="B34" s="35" t="s">
        <v>32</v>
      </c>
      <c r="C34" s="35"/>
      <c r="D34" s="95"/>
      <c r="E34" s="95">
        <v>600</v>
      </c>
      <c r="F34" s="95">
        <v>600</v>
      </c>
      <c r="G34" s="95">
        <v>400</v>
      </c>
      <c r="H34" s="95">
        <v>500</v>
      </c>
      <c r="I34" s="95">
        <v>400</v>
      </c>
      <c r="J34" s="154">
        <f>Payments!T50</f>
        <v>400</v>
      </c>
      <c r="K34" s="135">
        <v>400</v>
      </c>
      <c r="L34" s="135">
        <f t="shared" si="2"/>
        <v>0</v>
      </c>
      <c r="M34" s="135">
        <v>400</v>
      </c>
    </row>
    <row r="35" spans="1:13" x14ac:dyDescent="0.25">
      <c r="A35" s="34" t="s">
        <v>35</v>
      </c>
      <c r="B35" s="35"/>
      <c r="C35" s="35"/>
      <c r="D35" s="95">
        <v>120</v>
      </c>
      <c r="E35" s="95">
        <v>100</v>
      </c>
      <c r="F35" s="95">
        <v>140</v>
      </c>
      <c r="G35" s="95">
        <v>150</v>
      </c>
      <c r="H35" s="95">
        <v>80</v>
      </c>
      <c r="I35" s="95">
        <v>150</v>
      </c>
      <c r="J35" s="154">
        <f>Payments!P50</f>
        <v>120</v>
      </c>
      <c r="K35" s="135">
        <v>120</v>
      </c>
      <c r="L35" s="135">
        <f t="shared" si="2"/>
        <v>0</v>
      </c>
      <c r="M35" s="135">
        <v>120</v>
      </c>
    </row>
    <row r="36" spans="1:13" x14ac:dyDescent="0.25">
      <c r="A36" s="34"/>
      <c r="B36" s="35"/>
      <c r="C36" s="35"/>
      <c r="D36" s="98"/>
      <c r="E36" s="97"/>
      <c r="F36" s="97"/>
      <c r="G36" s="96"/>
      <c r="H36" s="96"/>
      <c r="I36" s="40"/>
      <c r="J36" s="154"/>
      <c r="K36" s="135"/>
      <c r="L36" s="135"/>
      <c r="M36" s="37"/>
    </row>
    <row r="37" spans="1:13" x14ac:dyDescent="0.25">
      <c r="A37" s="150" t="s">
        <v>119</v>
      </c>
      <c r="B37" s="35"/>
      <c r="C37" s="35"/>
      <c r="D37" s="95">
        <f>SUM(D16:D35)</f>
        <v>4356.5600000000004</v>
      </c>
      <c r="E37" s="95">
        <f t="shared" ref="E37:K37" si="3">SUM(E16:E35)</f>
        <v>6700</v>
      </c>
      <c r="F37" s="95">
        <f t="shared" si="3"/>
        <v>5549.5099999999993</v>
      </c>
      <c r="G37" s="95">
        <f t="shared" si="3"/>
        <v>5680.1900000000005</v>
      </c>
      <c r="H37" s="95">
        <f t="shared" si="3"/>
        <v>3914.48</v>
      </c>
      <c r="I37" s="95">
        <f t="shared" si="3"/>
        <v>5300</v>
      </c>
      <c r="J37" s="154">
        <f t="shared" si="3"/>
        <v>3865.4900000000002</v>
      </c>
      <c r="K37" s="95">
        <f t="shared" si="3"/>
        <v>5970</v>
      </c>
      <c r="L37" s="135">
        <f t="shared" si="2"/>
        <v>2104.5099999999998</v>
      </c>
      <c r="M37" s="151">
        <f>SUM(M16:M35)</f>
        <v>5970</v>
      </c>
    </row>
    <row r="38" spans="1:13" x14ac:dyDescent="0.25">
      <c r="A38" s="141"/>
      <c r="B38" s="142"/>
      <c r="C38" s="142"/>
      <c r="D38" s="143"/>
      <c r="E38" s="143"/>
      <c r="F38" s="143"/>
      <c r="G38" s="143"/>
      <c r="H38" s="143"/>
      <c r="I38" s="143"/>
      <c r="J38" s="143"/>
      <c r="K38" s="144"/>
      <c r="L38" s="144"/>
      <c r="M38" s="27"/>
    </row>
    <row r="39" spans="1:13" x14ac:dyDescent="0.25">
      <c r="A39" s="141"/>
      <c r="B39" s="142"/>
      <c r="C39" s="142"/>
      <c r="D39" s="143"/>
      <c r="E39" s="143"/>
      <c r="F39" s="143"/>
      <c r="G39" s="143"/>
      <c r="H39" s="143"/>
      <c r="I39" s="143"/>
      <c r="J39" s="143"/>
      <c r="K39" s="144"/>
      <c r="L39" s="144"/>
    </row>
    <row r="40" spans="1:13" x14ac:dyDescent="0.25">
      <c r="A40" s="61"/>
    </row>
    <row r="45" spans="1:13" x14ac:dyDescent="0.25">
      <c r="A45" s="179"/>
      <c r="B45" s="179"/>
      <c r="C45" s="179"/>
      <c r="D45" s="179"/>
      <c r="E45" s="179"/>
      <c r="F45" s="179"/>
      <c r="G45" s="179"/>
      <c r="H45" s="134"/>
    </row>
    <row r="47" spans="1:13" x14ac:dyDescent="0.25">
      <c r="A47" s="179"/>
      <c r="B47" s="179"/>
      <c r="C47" s="179"/>
      <c r="D47" s="179"/>
      <c r="E47" s="179"/>
      <c r="F47" s="179"/>
      <c r="G47" s="179"/>
      <c r="H47" s="134"/>
    </row>
  </sheetData>
  <mergeCells count="2">
    <mergeCell ref="A45:G45"/>
    <mergeCell ref="A47:G47"/>
  </mergeCells>
  <phoneticPr fontId="0" type="noConversion"/>
  <pageMargins left="0.44" right="0.46" top="0.65" bottom="0.61" header="0.5" footer="0.5"/>
  <pageSetup paperSize="9" scale="8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VAT</vt:lpstr>
      <vt:lpstr>Summary R &amp; P</vt:lpstr>
      <vt:lpstr>Income</vt:lpstr>
      <vt:lpstr>Payments</vt:lpstr>
      <vt:lpstr>Precept</vt:lpstr>
      <vt:lpstr>Income!Print_Area</vt:lpstr>
      <vt:lpstr>Payments!Print_Area</vt:lpstr>
      <vt:lpstr>Payments!Print_Titles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catherine hibbert</cp:lastModifiedBy>
  <cp:lastPrinted>2019-08-15T23:15:36Z</cp:lastPrinted>
  <dcterms:created xsi:type="dcterms:W3CDTF">2002-08-18T15:30:08Z</dcterms:created>
  <dcterms:modified xsi:type="dcterms:W3CDTF">2020-05-04T22:59:41Z</dcterms:modified>
</cp:coreProperties>
</file>